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niran\Desktop\"/>
    </mc:Choice>
  </mc:AlternateContent>
  <xr:revisionPtr revIDLastSave="0" documentId="13_ncr:1_{B9A1C7E9-BE14-48B1-9470-93073441A4E6}" xr6:coauthVersionLast="47" xr6:coauthVersionMax="47" xr10:uidLastSave="{00000000-0000-0000-0000-000000000000}"/>
  <bookViews>
    <workbookView xWindow="-103" yWindow="-103" windowWidth="33120" windowHeight="18000" activeTab="1" xr2:uid="{00000000-000D-0000-FFFF-FFFF00000000}"/>
  </bookViews>
  <sheets>
    <sheet name="Intro" sheetId="9" r:id="rId1"/>
    <sheet name="Dashboard" sheetId="1" r:id="rId2"/>
    <sheet name="Projects" sheetId="5" r:id="rId3"/>
    <sheet name="Tasks" sheetId="4" r:id="rId4"/>
    <sheet name="Free vs Premium" sheetId="8" r:id="rId5"/>
    <sheet name="Advanced Project Plan Template" sheetId="3" r:id="rId6"/>
    <sheet name="License-Disclaimer" sheetId="10" r:id="rId7"/>
  </sheets>
  <externalReferences>
    <externalReference r:id="rId8"/>
  </externalReferences>
  <definedNames>
    <definedName name="FNAT_rng_All_Projects" hidden="1">Projects!$B$5:$B$15</definedName>
    <definedName name="FNAT_rng_Project" hidden="1">Dashboard!$K$1</definedName>
    <definedName name="FNAT_rng_Tasks" hidden="1">Table1[Project]</definedName>
    <definedName name="rng_TemplateMode">[1]Setup!$K$20</definedName>
    <definedName name="rngCategories">[1]Calculations!$K$14:$K$19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F25" i="1" l="1"/>
  <c r="F24" i="1"/>
  <c r="F23" i="1"/>
  <c r="F22" i="1"/>
  <c r="F21" i="1"/>
  <c r="F20" i="1"/>
  <c r="F19" i="1"/>
  <c r="T25" i="9" l="1"/>
  <c r="S24" i="9"/>
  <c r="T22" i="9"/>
  <c r="G15" i="5" l="1"/>
  <c r="H15" i="5" s="1"/>
  <c r="F15" i="5"/>
  <c r="E15" i="5" a="1"/>
  <c r="E15" i="5" s="1"/>
  <c r="D15" i="5" a="1"/>
  <c r="D15" i="5" s="1"/>
  <c r="C15" i="5"/>
  <c r="G14" i="5"/>
  <c r="H14" i="5" s="1"/>
  <c r="F14" i="5"/>
  <c r="E14" i="5" a="1"/>
  <c r="E14" i="5" s="1"/>
  <c r="D14" i="5" a="1"/>
  <c r="D14" i="5" s="1"/>
  <c r="C14" i="5"/>
  <c r="G13" i="5"/>
  <c r="H13" i="5" s="1"/>
  <c r="F13" i="5"/>
  <c r="E13" i="5" a="1"/>
  <c r="E13" i="5" s="1"/>
  <c r="D13" i="5" a="1"/>
  <c r="D13" i="5" s="1"/>
  <c r="C13" i="5"/>
  <c r="G12" i="5"/>
  <c r="H12" i="5" s="1"/>
  <c r="F12" i="5"/>
  <c r="E12" i="5" a="1"/>
  <c r="E12" i="5" s="1"/>
  <c r="D12" i="5" a="1"/>
  <c r="D12" i="5" s="1"/>
  <c r="C12" i="5"/>
  <c r="G11" i="5"/>
  <c r="H11" i="5" s="1"/>
  <c r="F11" i="5"/>
  <c r="E11" i="5" a="1"/>
  <c r="E11" i="5" s="1"/>
  <c r="D11" i="5" a="1"/>
  <c r="D11" i="5" s="1"/>
  <c r="C11" i="5"/>
  <c r="G10" i="5"/>
  <c r="H10" i="5" s="1"/>
  <c r="F10" i="5"/>
  <c r="E10" i="5" a="1"/>
  <c r="E10" i="5" s="1"/>
  <c r="D10" i="5" a="1"/>
  <c r="D10" i="5" s="1"/>
  <c r="C10" i="5"/>
  <c r="G9" i="5"/>
  <c r="H9" i="5" s="1"/>
  <c r="F9" i="5"/>
  <c r="E9" i="5" a="1"/>
  <c r="E9" i="5" s="1"/>
  <c r="D9" i="5" a="1"/>
  <c r="D9" i="5" s="1"/>
  <c r="C9" i="5"/>
  <c r="G8" i="5"/>
  <c r="H8" i="5" s="1"/>
  <c r="F8" i="5"/>
  <c r="E8" i="5" a="1"/>
  <c r="E8" i="5" s="1"/>
  <c r="D8" i="5" a="1"/>
  <c r="D8" i="5" s="1"/>
  <c r="C8" i="5"/>
  <c r="G7" i="5"/>
  <c r="H7" i="5" s="1"/>
  <c r="F7" i="5"/>
  <c r="E7" i="5" a="1"/>
  <c r="E7" i="5" s="1"/>
  <c r="D7" i="5" a="1"/>
  <c r="D7" i="5" s="1"/>
  <c r="C7" i="5"/>
  <c r="G6" i="5"/>
  <c r="H6" i="5" s="1"/>
  <c r="F6" i="5"/>
  <c r="E6" i="5" a="1"/>
  <c r="E6" i="5" s="1"/>
  <c r="D6" i="5" a="1"/>
  <c r="D6" i="5" s="1"/>
  <c r="C6" i="5"/>
  <c r="G5" i="5"/>
  <c r="F5" i="5"/>
  <c r="E5" i="5"/>
  <c r="D5" i="5"/>
  <c r="G10" i="1" s="1"/>
  <c r="S2" i="1" s="1"/>
  <c r="T2" i="1" s="1"/>
  <c r="U2" i="1" s="1"/>
  <c r="V2" i="1" s="1"/>
  <c r="W2" i="1" s="1"/>
  <c r="X2" i="1" s="1"/>
  <c r="Y2" i="1" s="1"/>
  <c r="Z2" i="1" s="1"/>
  <c r="AA2" i="1" s="1"/>
  <c r="AB2" i="1" s="1"/>
  <c r="AC2" i="1" s="1"/>
  <c r="AD2" i="1" s="1"/>
  <c r="AE2" i="1" s="1"/>
  <c r="AF2" i="1" s="1"/>
  <c r="AG2" i="1" s="1"/>
  <c r="AH2" i="1" s="1"/>
  <c r="C5" i="5"/>
  <c r="L1" i="1" s="1"/>
  <c r="J28" i="1" a="1"/>
  <c r="J28" i="1" s="1"/>
  <c r="J27" i="1" a="1"/>
  <c r="J27" i="1" s="1"/>
  <c r="J26" i="1" a="1"/>
  <c r="J26" i="1" s="1"/>
  <c r="J25" i="1" a="1"/>
  <c r="J25" i="1" s="1"/>
  <c r="G25" i="1"/>
  <c r="J24" i="1" a="1"/>
  <c r="J24" i="1" s="1"/>
  <c r="G24" i="1"/>
  <c r="J23" i="1" a="1"/>
  <c r="J23" i="1" s="1"/>
  <c r="G23" i="1"/>
  <c r="J22" i="1" a="1"/>
  <c r="J22" i="1" s="1"/>
  <c r="G22" i="1"/>
  <c r="J21" i="1" a="1"/>
  <c r="J21" i="1" s="1"/>
  <c r="G21" i="1"/>
  <c r="J20" i="1" a="1"/>
  <c r="J20" i="1" s="1"/>
  <c r="G20" i="1"/>
  <c r="J19" i="1" a="1"/>
  <c r="J19" i="1" s="1"/>
  <c r="G19" i="1"/>
  <c r="J18" i="1" a="1"/>
  <c r="J18" i="1" s="1"/>
  <c r="G18" i="1"/>
  <c r="J17" i="1" a="1"/>
  <c r="J17" i="1" s="1"/>
  <c r="J16" i="1" a="1"/>
  <c r="J16" i="1" s="1"/>
  <c r="J15" i="1" a="1"/>
  <c r="J15" i="1" s="1"/>
  <c r="J14" i="1" a="1"/>
  <c r="J14" i="1" s="1"/>
  <c r="J13" i="1" a="1"/>
  <c r="J13" i="1" s="1"/>
  <c r="J12" i="1" a="1"/>
  <c r="J12" i="1" s="1"/>
  <c r="J11" i="1" a="1"/>
  <c r="J11" i="1" s="1"/>
  <c r="J10" i="1" a="1"/>
  <c r="J10" i="1" s="1"/>
  <c r="J9" i="1" a="1"/>
  <c r="J9" i="1" s="1"/>
  <c r="J8" i="1" a="1"/>
  <c r="J8" i="1" s="1"/>
  <c r="J7" i="1" a="1"/>
  <c r="J7" i="1" s="1"/>
  <c r="J6" i="1" a="1"/>
  <c r="J6" i="1" s="1"/>
  <c r="J5" i="1" a="1"/>
  <c r="J5" i="1" s="1"/>
  <c r="J4" i="1" a="1"/>
  <c r="J4" i="1" s="1"/>
  <c r="J3" i="1"/>
  <c r="G11" i="1" l="1"/>
  <c r="G15" i="1"/>
  <c r="G12" i="1"/>
  <c r="G13" i="1" s="1"/>
  <c r="O5" i="1"/>
  <c r="L5" i="1"/>
  <c r="M5" i="1"/>
  <c r="P5" i="1"/>
  <c r="O7" i="1"/>
  <c r="M7" i="1"/>
  <c r="P7" i="1"/>
  <c r="L7" i="1"/>
  <c r="P9" i="1"/>
  <c r="O9" i="1"/>
  <c r="M9" i="1"/>
  <c r="L9" i="1"/>
  <c r="O25" i="1"/>
  <c r="M25" i="1"/>
  <c r="N25" i="1" s="1"/>
  <c r="L25" i="1"/>
  <c r="P25" i="1"/>
  <c r="M22" i="1"/>
  <c r="L22" i="1"/>
  <c r="O22" i="1"/>
  <c r="P22" i="1"/>
  <c r="L21" i="1"/>
  <c r="P21" i="1"/>
  <c r="M21" i="1"/>
  <c r="O21" i="1"/>
  <c r="P14" i="1"/>
  <c r="O14" i="1"/>
  <c r="Q14" i="1" s="1"/>
  <c r="M14" i="1"/>
  <c r="L14" i="1"/>
  <c r="P27" i="1"/>
  <c r="O27" i="1"/>
  <c r="M27" i="1"/>
  <c r="N27" i="1" s="1"/>
  <c r="L27" i="1"/>
  <c r="R28" i="1"/>
  <c r="K28" i="1" s="1"/>
  <c r="P28" i="1"/>
  <c r="O28" i="1"/>
  <c r="M28" i="1"/>
  <c r="L28" i="1"/>
  <c r="P8" i="1"/>
  <c r="M8" i="1"/>
  <c r="L8" i="1"/>
  <c r="O8" i="1"/>
  <c r="P6" i="1"/>
  <c r="O6" i="1"/>
  <c r="M6" i="1"/>
  <c r="L6" i="1"/>
  <c r="M13" i="1"/>
  <c r="L13" i="1"/>
  <c r="P13" i="1"/>
  <c r="O13" i="1"/>
  <c r="O16" i="1"/>
  <c r="L16" i="1"/>
  <c r="P16" i="1"/>
  <c r="M16" i="1"/>
  <c r="O17" i="1"/>
  <c r="L17" i="1"/>
  <c r="P17" i="1"/>
  <c r="M17" i="1"/>
  <c r="M12" i="1"/>
  <c r="P12" i="1"/>
  <c r="L12" i="1"/>
  <c r="O12" i="1"/>
  <c r="P19" i="1"/>
  <c r="O19" i="1"/>
  <c r="M19" i="1"/>
  <c r="L19" i="1"/>
  <c r="P24" i="1"/>
  <c r="M24" i="1"/>
  <c r="O24" i="1"/>
  <c r="L24" i="1"/>
  <c r="P18" i="1"/>
  <c r="O18" i="1"/>
  <c r="Q18" i="1" s="1"/>
  <c r="L18" i="1"/>
  <c r="M18" i="1"/>
  <c r="L20" i="1"/>
  <c r="M20" i="1"/>
  <c r="P20" i="1"/>
  <c r="O20" i="1"/>
  <c r="M23" i="1"/>
  <c r="P23" i="1"/>
  <c r="L23" i="1"/>
  <c r="O23" i="1"/>
  <c r="P10" i="1"/>
  <c r="M10" i="1"/>
  <c r="O10" i="1"/>
  <c r="L10" i="1"/>
  <c r="O11" i="1"/>
  <c r="M11" i="1"/>
  <c r="L11" i="1"/>
  <c r="P11" i="1"/>
  <c r="P26" i="1"/>
  <c r="O26" i="1"/>
  <c r="Q26" i="1" s="1"/>
  <c r="L26" i="1"/>
  <c r="M26" i="1"/>
  <c r="O15" i="1"/>
  <c r="M15" i="1"/>
  <c r="L15" i="1"/>
  <c r="P15" i="1"/>
  <c r="P4" i="1"/>
  <c r="L4" i="1"/>
  <c r="O4" i="1"/>
  <c r="M4" i="1"/>
  <c r="H5" i="5"/>
  <c r="R13" i="1"/>
  <c r="K13" i="1" s="1"/>
  <c r="G14" i="1"/>
  <c r="R5" i="1"/>
  <c r="K5" i="1" s="1"/>
  <c r="R6" i="1"/>
  <c r="K6" i="1" s="1"/>
  <c r="R12" i="1"/>
  <c r="K12" i="1" s="1"/>
  <c r="R20" i="1"/>
  <c r="K20" i="1" s="1"/>
  <c r="R24" i="1"/>
  <c r="K24" i="1" s="1"/>
  <c r="R7" i="1"/>
  <c r="K7" i="1" s="1"/>
  <c r="R4" i="1"/>
  <c r="K4" i="1" s="1"/>
  <c r="R8" i="1"/>
  <c r="K8" i="1" s="1"/>
  <c r="R26" i="1"/>
  <c r="K26" i="1" s="1"/>
  <c r="R21" i="1"/>
  <c r="K21" i="1" s="1"/>
  <c r="R22" i="1"/>
  <c r="K22" i="1" s="1"/>
  <c r="R23" i="1"/>
  <c r="K23" i="1" s="1"/>
  <c r="R25" i="1"/>
  <c r="K25" i="1" s="1"/>
  <c r="R15" i="1"/>
  <c r="K15" i="1" s="1"/>
  <c r="R17" i="1"/>
  <c r="K17" i="1" s="1"/>
  <c r="R10" i="1"/>
  <c r="K10" i="1" s="1"/>
  <c r="R18" i="1"/>
  <c r="K18" i="1" s="1"/>
  <c r="R11" i="1"/>
  <c r="K11" i="1" s="1"/>
  <c r="R19" i="1"/>
  <c r="K19" i="1" s="1"/>
  <c r="R16" i="1"/>
  <c r="K16" i="1" s="1"/>
  <c r="R27" i="1"/>
  <c r="K27" i="1" s="1"/>
  <c r="R9" i="1"/>
  <c r="K9" i="1" s="1"/>
  <c r="R14" i="1"/>
  <c r="K14" i="1" s="1"/>
  <c r="N19" i="1" l="1"/>
  <c r="N6" i="1"/>
  <c r="Q27" i="1"/>
  <c r="N14" i="1"/>
  <c r="Q25" i="1"/>
  <c r="N15" i="1"/>
  <c r="N4" i="1"/>
  <c r="N23" i="1"/>
  <c r="Q12" i="1"/>
  <c r="Q4" i="1"/>
  <c r="Q10" i="1"/>
  <c r="Q19" i="1"/>
  <c r="Q6" i="1"/>
  <c r="N5" i="1"/>
  <c r="N26" i="1"/>
  <c r="N18" i="1"/>
  <c r="N17" i="1"/>
  <c r="N20" i="1"/>
  <c r="Q15" i="1"/>
  <c r="Q24" i="1"/>
  <c r="Q13" i="1"/>
  <c r="Q20" i="1"/>
  <c r="Q17" i="1"/>
  <c r="N11" i="1"/>
  <c r="N16" i="1"/>
  <c r="Q28" i="1"/>
  <c r="N24" i="1"/>
  <c r="Q23" i="1"/>
  <c r="Q16" i="1"/>
  <c r="N21" i="1"/>
  <c r="Q21" i="1"/>
  <c r="N28" i="1"/>
  <c r="Q22" i="1"/>
  <c r="Q8" i="1"/>
  <c r="N7" i="1"/>
  <c r="Q9" i="1"/>
  <c r="N8" i="1"/>
  <c r="Q11" i="1"/>
  <c r="Q7" i="1"/>
  <c r="N12" i="1"/>
  <c r="N13" i="1"/>
  <c r="N10" i="1"/>
  <c r="N9" i="1"/>
  <c r="N22" i="1"/>
  <c r="Q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<sst xmlns="http://schemas.openxmlformats.org/spreadsheetml/2006/main" count="357" uniqueCount="193">
  <si>
    <t>Start Date</t>
  </si>
  <si>
    <t>Task ID</t>
  </si>
  <si>
    <t>Task</t>
  </si>
  <si>
    <t>Days Req.</t>
  </si>
  <si>
    <t>End Date</t>
  </si>
  <si>
    <t>Status</t>
  </si>
  <si>
    <t>Days Comp.</t>
  </si>
  <si>
    <t>Overall Progress</t>
  </si>
  <si>
    <t>Person 1</t>
  </si>
  <si>
    <t>Progress</t>
  </si>
  <si>
    <t>Person 2</t>
  </si>
  <si>
    <t>Person 3</t>
  </si>
  <si>
    <t>Person 4</t>
  </si>
  <si>
    <t>Person 5</t>
  </si>
  <si>
    <t>Gantt. Scroll</t>
  </si>
  <si>
    <t>1-25%</t>
  </si>
  <si>
    <t>26-50%</t>
  </si>
  <si>
    <t>51-75%</t>
  </si>
  <si>
    <t>76-99%</t>
  </si>
  <si>
    <t>Completed(100%)</t>
  </si>
  <si>
    <t>Inprogress(1-99%)</t>
  </si>
  <si>
    <t>Not Started(0%)</t>
  </si>
  <si>
    <t>Project</t>
  </si>
  <si>
    <t>All Projects</t>
  </si>
  <si>
    <t>Project 1</t>
  </si>
  <si>
    <t>Project 2</t>
  </si>
  <si>
    <t>Project 3</t>
  </si>
  <si>
    <t>Project 4</t>
  </si>
  <si>
    <t>Project 5</t>
  </si>
  <si>
    <t>Project 6</t>
  </si>
  <si>
    <t>Project 7</t>
  </si>
  <si>
    <t>Project 8</t>
  </si>
  <si>
    <t>Project 9</t>
  </si>
  <si>
    <t>Project 10</t>
  </si>
  <si>
    <t>Start</t>
  </si>
  <si>
    <t>End</t>
  </si>
  <si>
    <t>Days</t>
  </si>
  <si>
    <t>Projects</t>
  </si>
  <si>
    <t>Tasks</t>
  </si>
  <si>
    <t>%Progress</t>
  </si>
  <si>
    <t>Responsible</t>
  </si>
  <si>
    <t>Remaining</t>
  </si>
  <si>
    <r>
      <rPr>
        <sz val="11"/>
        <color rgb="FF00A0C8"/>
        <rFont val="Webdings"/>
        <family val="1"/>
        <charset val="2"/>
      </rPr>
      <t>i</t>
    </r>
    <r>
      <rPr>
        <sz val="11"/>
        <color rgb="FF00A0C8"/>
        <rFont val="Calibri"/>
        <family val="2"/>
        <scheme val="minor"/>
      </rPr>
      <t xml:space="preserve"> Please do not delete this worksheet. Instead, you can hide the sheet.</t>
    </r>
  </si>
  <si>
    <t>You must not remove our copyright notices and Licence sheets from the template</t>
  </si>
  <si>
    <t>You are not allowed to share our template via Emails, Shared drives, Common Folders, Websites, and Social media</t>
  </si>
  <si>
    <t>You are not allowed to share this template, or the screenshots/ images produced using this template with sample data provided in the template.</t>
  </si>
  <si>
    <t>Reproducing of this template is not permitted for reselling, rebranding, team usage, company usage, training and any other business purpose.</t>
  </si>
  <si>
    <t>You are NOT Allowed</t>
  </si>
  <si>
    <t>You can make copies for your own use</t>
  </si>
  <si>
    <t>You are Allowed</t>
  </si>
  <si>
    <r>
      <rPr>
        <b/>
        <sz val="11"/>
        <color theme="1"/>
        <rFont val="Calibri"/>
        <family val="2"/>
        <scheme val="minor"/>
      </rPr>
      <t>Single User License</t>
    </r>
    <r>
      <rPr>
        <sz val="11"/>
        <color theme="1"/>
        <rFont val="Calibri"/>
        <family val="2"/>
        <scheme val="minor"/>
      </rPr>
      <t xml:space="preserve">: Allows 1 (Personal Use Only). </t>
    </r>
  </si>
  <si>
    <t>License Terms</t>
  </si>
  <si>
    <t>Days Required</t>
  </si>
  <si>
    <t>Dashboard</t>
  </si>
  <si>
    <t>Project Management</t>
  </si>
  <si>
    <t>Project 1 - Task 1</t>
  </si>
  <si>
    <t>Project 3 - Task 1</t>
  </si>
  <si>
    <t>Project 1 - Task 2</t>
  </si>
  <si>
    <t>Project 1 - Task 3</t>
  </si>
  <si>
    <t>Project 1 - Task 4</t>
  </si>
  <si>
    <t>Project 1 - Task 5</t>
  </si>
  <si>
    <t>Project 1 - Task 6</t>
  </si>
  <si>
    <t>Project 1 - Task 7</t>
  </si>
  <si>
    <t>Project 1 - Task 8</t>
  </si>
  <si>
    <t>Project 1 - Task 9</t>
  </si>
  <si>
    <t>Project 2 - Task 1</t>
  </si>
  <si>
    <t>Project 2 - Task 2</t>
  </si>
  <si>
    <t>Project 2 - Task 3</t>
  </si>
  <si>
    <t>Project 2 - Task 4</t>
  </si>
  <si>
    <t>Project 2 - Task 5</t>
  </si>
  <si>
    <t>Project 2 - Task 6</t>
  </si>
  <si>
    <t>Project 2 - Task 7</t>
  </si>
  <si>
    <t>Project 2 - Task 8</t>
  </si>
  <si>
    <t>Project 2 - Task 9</t>
  </si>
  <si>
    <t>Project 2 - Task 10</t>
  </si>
  <si>
    <t>Project 3 - Task 2</t>
  </si>
  <si>
    <t>Project 3 - Task 3</t>
  </si>
  <si>
    <t>Project 3 - Task 4</t>
  </si>
  <si>
    <t>Project 3 - Task 5</t>
  </si>
  <si>
    <t>Project 3 - Task 6</t>
  </si>
  <si>
    <t>Project 4 - Task 1</t>
  </si>
  <si>
    <t>Project 4 - Task 2</t>
  </si>
  <si>
    <t>Project 4 - Task 3</t>
  </si>
  <si>
    <t>Project 4 - Task 4</t>
  </si>
  <si>
    <t>Project 4 - Task 5</t>
  </si>
  <si>
    <t>Project 4 - Task 6</t>
  </si>
  <si>
    <t>Project 4 - Task 7</t>
  </si>
  <si>
    <t>Project 5 - Task 1</t>
  </si>
  <si>
    <t>Project 5 - Task 2</t>
  </si>
  <si>
    <t>Project 5 - Task 3</t>
  </si>
  <si>
    <t>Project 5 - Task 4</t>
  </si>
  <si>
    <t>Project 5 - Task 5</t>
  </si>
  <si>
    <t>Project 5 - Task 6</t>
  </si>
  <si>
    <t>Project 5 - Task 7</t>
  </si>
  <si>
    <t>Project 5 - Task 8</t>
  </si>
  <si>
    <t>Project 6 - Task 1</t>
  </si>
  <si>
    <t>Project 6 - Task 2</t>
  </si>
  <si>
    <t>Project 6 - Task 3</t>
  </si>
  <si>
    <t>Project 6 - Task 4</t>
  </si>
  <si>
    <t>Project 6 - Task 5</t>
  </si>
  <si>
    <t>Project 6 - Task 6</t>
  </si>
  <si>
    <t>Project 6 - Task 7</t>
  </si>
  <si>
    <t>Project 6 - Task 8</t>
  </si>
  <si>
    <t>Project 7 - Task 1</t>
  </si>
  <si>
    <t>Project 7 - Task 2</t>
  </si>
  <si>
    <t>Project 7 - Task 3</t>
  </si>
  <si>
    <t>Project 7 - Task 4</t>
  </si>
  <si>
    <t>Project 7 - Task 5</t>
  </si>
  <si>
    <t>Project 7 - Task 6</t>
  </si>
  <si>
    <t>Project 7 - Task 7</t>
  </si>
  <si>
    <t>Project 7 - Task 8</t>
  </si>
  <si>
    <t>Project 7 - Task 9</t>
  </si>
  <si>
    <t>Project 8 - Task 1</t>
  </si>
  <si>
    <t>Project 8 - Task 2</t>
  </si>
  <si>
    <t>Project 8 - Task 3</t>
  </si>
  <si>
    <t>Project 8 - Task 4</t>
  </si>
  <si>
    <t>Project 8 - Task 5</t>
  </si>
  <si>
    <t>Project 8 - Task 6</t>
  </si>
  <si>
    <t>Project 8 - Task 7</t>
  </si>
  <si>
    <t>Project 8 - Task 8</t>
  </si>
  <si>
    <t>Project 8 - Task 9</t>
  </si>
  <si>
    <t>Project 8 - Task 10</t>
  </si>
  <si>
    <t>Project 8 - Task 11</t>
  </si>
  <si>
    <t>Project 9 - Task 1</t>
  </si>
  <si>
    <t>Project 9 - Task 2</t>
  </si>
  <si>
    <t>Project 9 - Task 3</t>
  </si>
  <si>
    <t>Project 9 - Task 4</t>
  </si>
  <si>
    <t>Project 10 - Task 1</t>
  </si>
  <si>
    <t>Project 10 - Task 2</t>
  </si>
  <si>
    <t>Project 10 - Task 3</t>
  </si>
  <si>
    <t>Project 10 - Task 4</t>
  </si>
  <si>
    <t>Project 10 - Task 5</t>
  </si>
  <si>
    <t>Project 10 - Task 6</t>
  </si>
  <si>
    <t>Project 10 - Task 7</t>
  </si>
  <si>
    <t>Project 10 - Task 8</t>
  </si>
  <si>
    <t>Overall
Progress</t>
  </si>
  <si>
    <t>Top Tasks</t>
  </si>
  <si>
    <t>Multiple Project Tracking Template</t>
  </si>
  <si>
    <t>Free Excel Template by Excelx.com Powered By Analysistabs®</t>
  </si>
  <si>
    <t>Overcome project overload! Download our free Multi-Project Tracking Template (Excel) for effortless workflow management.</t>
  </si>
  <si>
    <t>Feature</t>
  </si>
  <si>
    <t>Free Template</t>
  </si>
  <si>
    <t>Project &amp; Task Limits</t>
  </si>
  <si>
    <t>Locked (Limited Entries)</t>
  </si>
  <si>
    <t>Unlocked (Unlimited Entries)</t>
  </si>
  <si>
    <t>Customization</t>
  </si>
  <si>
    <t>Limited Formatting</t>
  </si>
  <si>
    <t>Fully Customizable</t>
  </si>
  <si>
    <t>Dashboard Features</t>
  </si>
  <si>
    <t>Basic Progress Overview</t>
  </si>
  <si>
    <t>Cost</t>
  </si>
  <si>
    <t>Free</t>
  </si>
  <si>
    <t>Template Options</t>
  </si>
  <si>
    <t>Single Template</t>
  </si>
  <si>
    <t>Gantt Chart</t>
  </si>
  <si>
    <t>Basic Gantt Chart</t>
  </si>
  <si>
    <t>Advanced Gantt Chart</t>
  </si>
  <si>
    <t>Multiple Templates</t>
  </si>
  <si>
    <t>Advanced Dashboards, Multiple Options</t>
  </si>
  <si>
    <t>One-time Payment</t>
  </si>
  <si>
    <t xml:space="preserve">Analysistabs® License Agreement </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</si>
  <si>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</si>
  <si>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</si>
  <si>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</si>
  <si>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Calibri"/>
        <family val="2"/>
        <scheme val="minor"/>
      </rPr>
      <t>Excelx Powered By</t>
    </r>
    <r>
      <rPr>
        <sz val="12"/>
        <color theme="7"/>
        <rFont val="Calibri"/>
        <family val="2"/>
        <scheme val="minor"/>
      </rPr>
      <t xml:space="preserve"> Analysistabs®</t>
    </r>
    <r>
      <rPr>
        <sz val="12"/>
        <color theme="1"/>
        <rFont val="Calibri"/>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</si>
  <si>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100+ FREE
Templates</t>
  </si>
  <si>
    <t>100+ Free Templates for Project Management, Personal Finance &amp; Productivity</t>
  </si>
  <si>
    <t>https://excelx.com/templates/</t>
  </si>
  <si>
    <t>120+ PREMIUM
Templates</t>
  </si>
  <si>
    <t>120+ Premium Templates:</t>
  </si>
  <si>
    <r>
      <t xml:space="preserve">TOTAL TASKS </t>
    </r>
    <r>
      <rPr>
        <b/>
        <sz val="1"/>
        <color theme="0"/>
        <rFont val="Webdings"/>
        <family val="1"/>
        <charset val="2"/>
      </rPr>
      <t>4</t>
    </r>
  </si>
  <si>
    <t>https://analysistabs.org/</t>
  </si>
  <si>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</si>
  <si>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</si>
  <si>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</si>
  <si>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</si>
  <si>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tint="-0.249977111117893"/>
        <rFont val="Bahnschrift"/>
        <family val="2"/>
      </rPr>
      <t>100+ Free</t>
    </r>
    <r>
      <rPr>
        <b/>
        <sz val="20"/>
        <color theme="6"/>
        <rFont val="Bahnschrift"/>
        <family val="2"/>
      </rPr>
      <t xml:space="preserve"> </t>
    </r>
    <r>
      <rPr>
        <b/>
        <sz val="20"/>
        <color theme="1"/>
        <rFont val="Bahnschrift"/>
        <family val="2"/>
      </rPr>
      <t xml:space="preserve">
Excel Templates for Project Management, Personal Finance and Productivity</t>
    </r>
  </si>
  <si>
    <r>
      <t xml:space="preserve">Email </t>
    </r>
    <r>
      <rPr>
        <b/>
        <sz val="11"/>
        <color theme="9"/>
        <rFont val="Webdings"/>
        <family val="1"/>
        <charset val="2"/>
      </rPr>
      <t>4</t>
    </r>
  </si>
  <si>
    <r>
      <t xml:space="preserve">Please share your feedback or ask questions.
</t>
    </r>
    <r>
      <rPr>
        <b/>
        <sz val="12"/>
        <color theme="1"/>
        <rFont val="Calibri"/>
        <family val="2"/>
        <scheme val="minor"/>
      </rPr>
      <t>Email:</t>
    </r>
    <r>
      <rPr>
        <b/>
        <sz val="12"/>
        <color rgb="FF00A0C8"/>
        <rFont val="Calibri"/>
        <family val="2"/>
        <scheme val="minor"/>
      </rPr>
      <t xml:space="preserve"> info@analysistabs.com</t>
    </r>
  </si>
  <si>
    <t>This Template/Excel File and sample data is created by Excelx.com Powered by Analysistabs®</t>
  </si>
  <si>
    <t>Individual users are permitted to use this file/template for their personal use only</t>
  </si>
  <si>
    <t>You can share the web page link:(https://excelx.com/)</t>
  </si>
  <si>
    <t>Excel Files/ templates (.xlsx,.xlsm, .docx, .pptx) files should not be shared with others. Instead, you can share following web page link of this template.</t>
  </si>
  <si>
    <r>
      <t xml:space="preserve">Get our </t>
    </r>
    <r>
      <rPr>
        <b/>
        <sz val="26"/>
        <color theme="7"/>
        <rFont val="Bahnschrift"/>
        <family val="2"/>
      </rPr>
      <t>Premium</t>
    </r>
    <r>
      <rPr>
        <b/>
        <sz val="26"/>
        <color theme="1"/>
        <rFont val="Bahnschrift"/>
        <family val="2"/>
      </rPr>
      <t xml:space="preserve"> 
Project Management Templates</t>
    </r>
  </si>
  <si>
    <t>Premium Templates</t>
  </si>
  <si>
    <t>TOTAL TASKS</t>
  </si>
  <si>
    <r>
      <t xml:space="preserve">Project Management Template By </t>
    </r>
    <r>
      <rPr>
        <sz val="10"/>
        <color theme="7"/>
        <rFont val="Calibri"/>
        <family val="2"/>
        <scheme val="minor"/>
      </rPr>
      <t>Excelx.com</t>
    </r>
    <r>
      <rPr>
        <sz val="10"/>
        <color theme="9"/>
        <rFont val="Calibri"/>
        <family val="2"/>
        <scheme val="minor"/>
      </rPr>
      <t xml:space="preserve"> | Powered by </t>
    </r>
    <r>
      <rPr>
        <sz val="10"/>
        <color theme="7"/>
        <rFont val="Calibri"/>
        <family val="2"/>
        <scheme val="minor"/>
      </rPr>
      <t>Analysistabs®</t>
    </r>
  </si>
  <si>
    <t>ℹ️ This is a free template that you can use to plan a small project with up to 25 tasks.
👉 Check out our premium templates for managing multiple projects and accessing more features.</t>
  </si>
  <si>
    <r>
      <t xml:space="preserve">Developer by: </t>
    </r>
    <r>
      <rPr>
        <b/>
        <sz val="10"/>
        <color theme="9"/>
        <rFont val="Bahnschrift"/>
        <family val="2"/>
      </rPr>
      <t>PNRao</t>
    </r>
  </si>
  <si>
    <r>
      <t>Please let us know your feedback.
📧 Email:</t>
    </r>
    <r>
      <rPr>
        <sz val="11"/>
        <color theme="7"/>
        <rFont val="Calibri"/>
        <family val="2"/>
        <scheme val="minor"/>
      </rPr>
      <t xml:space="preserve"> info@analysistabs.com</t>
    </r>
  </si>
  <si>
    <t>Please Select a Project to View Related Tasks &amp; Gantt:</t>
  </si>
  <si>
    <t>How to Use
 This Template ?</t>
  </si>
  <si>
    <r>
      <t xml:space="preserve">1. Enter project names in the </t>
    </r>
    <r>
      <rPr>
        <b/>
        <sz val="12"/>
        <color theme="7" tint="-0.499984740745262"/>
        <rFont val="Calibri"/>
        <family val="2"/>
        <scheme val="minor"/>
      </rPr>
      <t>Projects sheet</t>
    </r>
    <r>
      <rPr>
        <sz val="12"/>
        <color theme="7" tint="-0.499984740745262"/>
        <rFont val="Calibri"/>
        <family val="2"/>
        <scheme val="minor"/>
      </rPr>
      <t xml:space="preserve">.
2. Detail tasks, assign owners, and track progress within each project on the </t>
    </r>
    <r>
      <rPr>
        <b/>
        <sz val="12"/>
        <color theme="7" tint="-0.499984740745262"/>
        <rFont val="Calibri"/>
        <family val="2"/>
        <scheme val="minor"/>
      </rPr>
      <t>Tasks sheet</t>
    </r>
    <r>
      <rPr>
        <sz val="12"/>
        <color theme="7" tint="-0.499984740745262"/>
        <rFont val="Calibri"/>
        <family val="2"/>
        <scheme val="minor"/>
      </rPr>
      <t xml:space="preserve">.
3. The </t>
    </r>
    <r>
      <rPr>
        <b/>
        <sz val="12"/>
        <color theme="7" tint="-0.499984740745262"/>
        <rFont val="Calibri"/>
        <family val="2"/>
        <scheme val="minor"/>
      </rPr>
      <t>Dashboard</t>
    </r>
    <r>
      <rPr>
        <sz val="12"/>
        <color theme="7" tint="-0.499984740745262"/>
        <rFont val="Calibri"/>
        <family val="2"/>
        <scheme val="minor"/>
      </rPr>
      <t xml:space="preserve"> visualizes project progress, keeping you in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</si>
</sst>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m/d;@"/>
    <numFmt numFmtId="165" formatCode="[$-409]d\-mmm\-yyyy;@"/>
    <numFmt numFmtId="166" formatCode="[$-409]d\-mmm;@"/>
    <numFmt numFmtId="167" formatCode="[$-409]dd\-mmm\-yy;@"/>
    <numFmt numFmtId="168" formatCode=";;"/>
  </numFmts>
  <fonts count="80">
    <font>
      <sz val="11"/>
      <color theme="1"/>
      <name val="Calibri"/>
      <family val="2"/>
      <scheme val="minor"/>
    </font>
    <font>
      <sz val="11"/>
      <color theme="1"/>
      <name val="Calibri"/>
      <family val="2"/>
      <scheme val="minor"/>
    </font>
    <font>
      <b/>
      <sz val="8"/>
      <color theme="0"/>
      <name val="Calibri"/>
      <family val="2"/>
      <scheme val="minor"/>
    </font>
    <font>
      <sz val="11"/>
      <color rgb="FF006100"/>
      <name val="Calibri"/>
      <family val="2"/>
      <scheme val="minor"/>
    </font>
    <font>
      <u/>
      <sz val="11"/>
      <color theme="10"/>
      <name val="Calibri"/>
      <family val="2"/>
      <scheme val="minor"/>
    </font>
    <font>
      <sz val="10"/>
      <color theme="1"/>
      <name val="Calibri"/>
      <family val="2"/>
      <scheme val="minor"/>
    </font>
    <font>
      <b/>
      <sz val="12"/>
      <color theme="2"/>
      <name val="Calibri"/>
      <family val="2"/>
      <scheme val="minor"/>
    </font>
    <font>
      <b/>
      <sz val="10"/>
      <color theme="0"/>
      <name val="Calibri"/>
      <family val="2"/>
      <scheme val="minor"/>
    </font>
    <font>
      <b/>
      <sz val="12"/>
      <color theme="1"/>
      <name val="Calibri"/>
      <family val="2"/>
      <scheme val="minor"/>
    </font>
    <font>
      <sz val="11"/>
      <color theme="9"/>
      <name val="Calibri"/>
      <family val="2"/>
      <scheme val="minor"/>
    </font>
    <font>
      <sz val="10"/>
      <color theme="9"/>
      <name val="Calibri"/>
      <family val="2"/>
      <scheme val="minor"/>
    </font>
    <font>
      <b/>
      <sz val="10"/>
      <color theme="1" tint="0.749992370372631"/>
      <name val="Calibri"/>
      <family val="2"/>
      <scheme val="minor"/>
    </font>
    <font>
      <sz val="11"/>
      <color theme="1"/>
      <name val="Webdings"/>
      <family val="1"/>
      <charset val="2"/>
    </font>
    <font>
      <b/>
      <sz val="11"/>
      <color theme="3" tint="0.249977111117893"/>
      <name val="Calibri"/>
      <family val="2"/>
      <scheme val="minor"/>
    </font>
    <font>
      <i/>
      <sz val="11"/>
      <color theme="3" tint="0.249977111117893"/>
      <name val="Calibri"/>
      <family val="2"/>
      <scheme val="minor"/>
    </font>
    <font>
      <sz val="10"/>
      <color theme="2"/>
      <name val="Calibri"/>
      <family val="2"/>
      <scheme val="minor"/>
    </font>
    <font>
      <b/>
      <sz val="11"/>
      <color theme="0"/>
      <name val="Calibri"/>
      <family val="2"/>
      <scheme val="minor"/>
    </font>
    <font>
      <b/>
      <sz val="11"/>
      <color theme="1"/>
      <name val="Calibri"/>
      <family val="2"/>
      <scheme val="minor"/>
    </font>
    <font>
      <sz val="11"/>
      <color rgb="FF00A0C8"/>
      <name val="Calibri"/>
      <family val="1"/>
      <charset val="2"/>
      <scheme val="minor"/>
    </font>
    <font>
      <sz val="11"/>
      <color rgb="FF00A0C8"/>
      <name val="Webdings"/>
      <family val="1"/>
      <charset val="2"/>
    </font>
    <font>
      <sz val="11"/>
      <color rgb="FF00A0C8"/>
      <name val="Calibri"/>
      <family val="2"/>
      <scheme val="minor"/>
    </font>
    <font>
      <b/>
      <sz val="18"/>
      <color theme="0"/>
      <name val="Calibri"/>
      <family val="2"/>
      <scheme val="minor"/>
    </font>
    <font>
      <sz val="12"/>
      <color theme="1"/>
      <name val="Calibri"/>
      <family val="2"/>
      <scheme val="minor"/>
    </font>
    <font>
      <sz val="1"/>
      <color theme="0"/>
      <name val="Calibri"/>
      <family val="2"/>
      <scheme val="minor"/>
    </font>
    <font>
      <b/>
      <sz val="11"/>
      <color theme="6" tint="-0.249977111117893"/>
      <name val="Calibri"/>
      <family val="2"/>
      <scheme val="minor"/>
    </font>
    <font>
      <b/>
      <sz val="28"/>
      <color theme="1"/>
      <name val="Bahnschrift"/>
      <family val="2"/>
    </font>
    <font>
      <sz val="12"/>
      <color theme="7"/>
      <name val="Calibri"/>
      <family val="2"/>
      <scheme val="minor"/>
    </font>
    <font>
      <sz val="12"/>
      <color theme="9"/>
      <name val="Calibri"/>
      <family val="2"/>
      <scheme val="minor"/>
    </font>
    <font>
      <b/>
      <sz val="14"/>
      <color theme="7" tint="0.39997558519241921"/>
      <name val="Bahnschrift"/>
      <family val="2"/>
    </font>
    <font>
      <b/>
      <sz val="18"/>
      <color theme="2"/>
      <name val="Calibri"/>
      <family val="2"/>
      <scheme val="minor"/>
    </font>
    <font>
      <b/>
      <sz val="26"/>
      <color theme="7" tint="-0.499984740745262"/>
      <name val="Bahnschrift"/>
      <family val="2"/>
    </font>
    <font>
      <sz val="20"/>
      <color theme="1"/>
      <name val="Calibri"/>
      <family val="2"/>
      <scheme val="minor"/>
    </font>
    <font>
      <sz val="18"/>
      <color rgb="FF00A0C8"/>
      <name val="Webdings"/>
      <family val="1"/>
      <charset val="2"/>
    </font>
    <font>
      <sz val="11"/>
      <name val="Webdings"/>
      <family val="1"/>
      <charset val="2"/>
    </font>
    <font>
      <b/>
      <sz val="20"/>
      <color rgb="FF00A0C8"/>
      <name val="Calibri"/>
      <family val="2"/>
      <scheme val="minor"/>
    </font>
    <font>
      <b/>
      <sz val="12"/>
      <color theme="7"/>
      <name val="Calibri"/>
      <family val="2"/>
      <scheme val="minor"/>
    </font>
    <font>
      <b/>
      <i/>
      <sz val="11"/>
      <color theme="0"/>
      <name val="Calibri"/>
      <family val="2"/>
      <scheme val="minor"/>
    </font>
    <font>
      <sz val="11"/>
      <color theme="7"/>
      <name val="Calibri"/>
      <family val="2"/>
      <scheme val="minor"/>
    </font>
    <font>
      <b/>
      <sz val="11"/>
      <color theme="7"/>
      <name val="Calibri"/>
      <family val="2"/>
      <scheme val="minor"/>
    </font>
    <font>
      <b/>
      <sz val="22"/>
      <color theme="0"/>
      <name val="Bahnschrift"/>
      <family val="2"/>
    </font>
    <font>
      <sz val="11"/>
      <color theme="0"/>
      <name val="Calibri"/>
      <family val="2"/>
      <scheme val="minor"/>
    </font>
    <font>
      <sz val="8"/>
      <name val="Calibri"/>
      <family val="2"/>
      <scheme val="minor"/>
    </font>
    <font>
      <b/>
      <sz val="20"/>
      <color theme="7" tint="-0.499984740745262"/>
      <name val="Bahnschrift"/>
      <family val="2"/>
    </font>
    <font>
      <b/>
      <sz val="20"/>
      <color theme="1"/>
      <name val="Bahnschrift"/>
      <family val="2"/>
    </font>
    <font>
      <b/>
      <sz val="20"/>
      <color rgb="FF00A0C8"/>
      <name val="Bahnschrift"/>
      <family val="2"/>
    </font>
    <font>
      <b/>
      <sz val="11"/>
      <color theme="9"/>
      <name val="Calibri"/>
      <family val="2"/>
      <scheme val="minor"/>
    </font>
    <font>
      <b/>
      <sz val="11"/>
      <color theme="9"/>
      <name val="Webdings"/>
      <family val="1"/>
      <charset val="2"/>
    </font>
    <font>
      <b/>
      <sz val="12"/>
      <color theme="7" tint="-0.499984740745262"/>
      <name val="Calibri"/>
      <family val="2"/>
      <scheme val="minor"/>
    </font>
    <font>
      <b/>
      <sz val="12"/>
      <color theme="7"/>
      <name val="Bahnschrift"/>
      <family val="2"/>
    </font>
    <font>
      <sz val="11"/>
      <color theme="3"/>
      <name val="Calibri"/>
      <family val="2"/>
      <scheme val="minor"/>
    </font>
    <font>
      <b/>
      <u/>
      <sz val="11"/>
      <color theme="7"/>
      <name val="Calibri"/>
      <family val="2"/>
      <scheme val="minor"/>
    </font>
    <font>
      <b/>
      <sz val="12"/>
      <color theme="6"/>
      <name val="Bahnschrift"/>
      <family val="2"/>
    </font>
    <font>
      <b/>
      <sz val="1"/>
      <color theme="0"/>
      <name val="Webdings"/>
      <family val="1"/>
      <charset val="2"/>
    </font>
    <font>
      <b/>
      <sz val="26"/>
      <color theme="1"/>
      <name val="Bahnschrift"/>
      <family val="2"/>
    </font>
    <font>
      <b/>
      <sz val="20"/>
      <color theme="6" tint="-0.249977111117893"/>
      <name val="Bahnschrift"/>
      <family val="2"/>
    </font>
    <font>
      <b/>
      <sz val="20"/>
      <color theme="6"/>
      <name val="Bahnschrift"/>
      <family val="2"/>
    </font>
    <font>
      <b/>
      <sz val="12"/>
      <color rgb="FF00A0C8"/>
      <name val="Calibri"/>
      <family val="2"/>
      <scheme val="minor"/>
    </font>
    <font>
      <b/>
      <sz val="26"/>
      <color theme="7"/>
      <name val="Bahnschrift"/>
      <family val="2"/>
    </font>
    <font>
      <b/>
      <sz val="14"/>
      <color theme="7" tint="-0.499984740745262"/>
      <name val="Bahnschrift"/>
      <family val="2"/>
    </font>
    <font>
      <sz val="11"/>
      <color theme="7" tint="-0.499984740745262"/>
      <name val="Calibri"/>
      <family val="2"/>
      <scheme val="minor"/>
    </font>
    <font>
      <u/>
      <sz val="11"/>
      <color theme="7"/>
      <name val="Calibri"/>
      <family val="2"/>
      <scheme val="minor"/>
    </font>
    <font>
      <sz val="10"/>
      <color theme="7"/>
      <name val="Calibri"/>
      <family val="2"/>
      <scheme val="minor"/>
    </font>
    <font>
      <b/>
      <sz val="10"/>
      <color theme="9"/>
      <name val="Bahnschrift"/>
      <family val="2"/>
    </font>
    <font>
      <sz val="10"/>
      <color theme="3" tint="0.249977111117893"/>
      <name val="Bahnschrift"/>
      <family val="2"/>
    </font>
    <font>
      <sz val="10"/>
      <color theme="1"/>
      <name val="Bahnschrift"/>
      <family val="2"/>
    </font>
    <font>
      <b/>
      <sz val="10"/>
      <color theme="0"/>
      <name val="Bahnschrift"/>
      <family val="2"/>
    </font>
    <font>
      <sz val="11"/>
      <color theme="1"/>
      <name val="Bahnschrift"/>
      <family val="2"/>
    </font>
    <font>
      <sz val="10"/>
      <color theme="9"/>
      <name val="Bahnschrift"/>
      <family val="2"/>
    </font>
    <font>
      <sz val="10"/>
      <color theme="2" tint="-4.9989318521683403E-2"/>
      <name val="Bahnschrift"/>
      <family val="2"/>
    </font>
    <font>
      <sz val="11"/>
      <color theme="7" tint="-0.249977111117893"/>
      <name val="Bahnschrift"/>
      <family val="2"/>
    </font>
    <font>
      <sz val="12"/>
      <color theme="0"/>
      <name val="Bahnschrift"/>
      <family val="2"/>
    </font>
    <font>
      <sz val="12"/>
      <color theme="7" tint="-0.499984740745262"/>
      <name val="Calibri"/>
      <family val="2"/>
      <scheme val="minor"/>
    </font>
    <font>
      <sz val="9"/>
      <color theme="1"/>
      <name val="Bahnschrift"/>
      <family val="2"/>
    </font>
    <font>
      <i/>
      <sz val="9"/>
      <color theme="1"/>
      <name val="Bahnschrift"/>
      <family val="2"/>
    </font>
    <font>
      <i/>
      <sz val="11"/>
      <color theme="9"/>
      <name val="Bahnschrift"/>
      <family val="2"/>
    </font>
    <font>
      <sz val="10"/>
      <color theme="7"/>
      <name val="Bahnschrift"/>
      <family val="2"/>
    </font>
    <font>
      <b/>
      <sz val="8"/>
      <color theme="7" tint="-0.499984740745262"/>
      <name val="Bahnschrift"/>
      <family val="2"/>
    </font>
    <font>
      <b/>
      <sz val="18"/>
      <color theme="0"/>
      <name val="Bahnschrift"/>
      <family val="2"/>
    </font>
    <font>
      <sz val="12"/>
      <color theme="2"/>
      <name val="Bahnschrift"/>
      <family val="2"/>
    </font>
    <font>
      <sz val="12"/>
      <color theme="7" tint="-0.249977111117893"/>
      <name val="Bahnschrift"/>
      <family val="2"/>
    </font>
  </fonts>
  <fills count="25">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rgb="FFC6EFCE"/>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2" tint="-4.9989318521683403E-2"/>
        <bgColor indexed="64"/>
      </patternFill>
    </fill>
    <fill>
      <patternFill patternType="solid">
        <fgColor theme="0" tint="-0.249977111117893"/>
        <bgColor indexed="64"/>
      </patternFill>
    </fill>
    <fill>
      <patternFill patternType="solid">
        <fgColor rgb="FF00A0C8"/>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4E6EC"/>
        <bgColor indexed="64"/>
      </patternFill>
    </fill>
    <fill>
      <patternFill patternType="solid">
        <fgColor theme="6" tint="0.79998168889431442"/>
        <bgColor indexed="64"/>
      </patternFill>
    </fill>
    <fill>
      <patternFill patternType="solid">
        <fgColor theme="6"/>
        <bgColor indexed="64"/>
      </patternFill>
    </fill>
    <fill>
      <patternFill patternType="solid">
        <fgColor theme="0"/>
        <bgColor theme="7" tint="0.79998168889431442"/>
      </patternFill>
    </fill>
    <fill>
      <patternFill patternType="solid">
        <fgColor rgb="FFDAF2FA"/>
        <bgColor indexed="64"/>
      </patternFill>
    </fill>
    <fill>
      <patternFill patternType="solid">
        <fgColor rgb="FFE8F7FC"/>
        <bgColor indexed="64"/>
      </patternFill>
    </fill>
    <fill>
      <patternFill patternType="solid">
        <fgColor theme="7" tint="-0.499984740745262"/>
        <bgColor indexed="64"/>
      </patternFill>
    </fill>
  </fills>
  <borders count="32">
    <border>
      <left/>
      <right/>
      <top/>
      <bottom/>
      <diagonal/>
    </border>
    <border>
      <left/>
      <right style="thick">
        <color theme="0"/>
      </right>
      <top/>
      <bottom/>
      <diagonal/>
    </border>
    <border>
      <left/>
      <right style="thin">
        <color theme="0" tint="-0.14996795556505021"/>
      </right>
      <top/>
      <bottom/>
      <diagonal/>
    </border>
    <border>
      <left/>
      <right style="thin">
        <color theme="2" tint="-9.9887081514938816E-2"/>
      </right>
      <top/>
      <bottom/>
      <diagonal/>
    </border>
    <border>
      <left/>
      <right/>
      <top/>
      <bottom style="thin">
        <color theme="2" tint="-9.9887081514938816E-2"/>
      </bottom>
      <diagonal/>
    </border>
    <border>
      <left/>
      <right style="thin">
        <color theme="2" tint="-9.9887081514938816E-2"/>
      </right>
      <top/>
      <bottom style="thin">
        <color theme="2" tint="-9.9887081514938816E-2"/>
      </bottom>
      <diagonal/>
    </border>
    <border>
      <left style="thin">
        <color theme="2" tint="-9.985656300546282E-2"/>
      </left>
      <right style="thin">
        <color theme="2" tint="-9.985656300546282E-2"/>
      </right>
      <top style="thin">
        <color theme="2" tint="-9.985656300546282E-2"/>
      </top>
      <bottom style="thin">
        <color theme="2" tint="-9.985656300546282E-2"/>
      </bottom>
      <diagonal/>
    </border>
    <border>
      <left/>
      <right/>
      <top style="thick">
        <color theme="2"/>
      </top>
      <bottom/>
      <diagonal/>
    </border>
    <border>
      <left style="thin">
        <color theme="1" tint="0.89996032593768116"/>
      </left>
      <right/>
      <top style="thin">
        <color theme="1" tint="0.89996032593768116"/>
      </top>
      <bottom/>
      <diagonal/>
    </border>
    <border>
      <left/>
      <right/>
      <top style="thin">
        <color theme="1" tint="0.89996032593768116"/>
      </top>
      <bottom/>
      <diagonal/>
    </border>
    <border>
      <left style="thin">
        <color theme="1" tint="0.89996032593768116"/>
      </left>
      <right/>
      <top/>
      <bottom/>
      <diagonal/>
    </border>
    <border>
      <left style="thin">
        <color theme="1" tint="0.89996032593768116"/>
      </left>
      <right/>
      <top/>
      <bottom style="thin">
        <color theme="1" tint="0.89996032593768116"/>
      </bottom>
      <diagonal/>
    </border>
    <border>
      <left/>
      <right/>
      <top/>
      <bottom style="thin">
        <color theme="1" tint="0.89996032593768116"/>
      </bottom>
      <diagonal/>
    </border>
    <border>
      <left style="thin">
        <color theme="2" tint="-9.9887081514938816E-2"/>
      </left>
      <right/>
      <top/>
      <bottom style="thin">
        <color theme="1" tint="0.89996032593768116"/>
      </bottom>
      <diagonal/>
    </border>
    <border>
      <left style="thin">
        <color theme="2" tint="-9.985656300546282E-2"/>
      </left>
      <right style="thin">
        <color theme="2" tint="-9.985656300546282E-2"/>
      </right>
      <top style="thin">
        <color theme="2" tint="-9.985656300546282E-2"/>
      </top>
      <bottom style="thin">
        <color theme="1" tint="0.89996032593768116"/>
      </bottom>
      <diagonal/>
    </border>
    <border>
      <left/>
      <right style="thick">
        <color theme="7" tint="0.79998168889431442"/>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style="thick">
        <color theme="7" tint="0.79998168889431442"/>
      </left>
      <right/>
      <top style="thick">
        <color theme="7" tint="0.79998168889431442"/>
      </top>
      <bottom style="thick">
        <color theme="7" tint="0.79998168889431442"/>
      </bottom>
      <diagonal/>
    </border>
    <border>
      <left/>
      <right style="thin">
        <color theme="7" tint="0.79998168889431442"/>
      </right>
      <top/>
      <bottom/>
      <diagonal/>
    </border>
    <border>
      <left style="thin">
        <color theme="7" tint="0.79998168889431442"/>
      </left>
      <right style="thin">
        <color theme="7" tint="0.79998168889431442"/>
      </right>
      <top/>
      <bottom/>
      <diagonal/>
    </border>
    <border>
      <left style="thin">
        <color theme="7" tint="0.79998168889431442"/>
      </left>
      <right style="thin">
        <color theme="2" tint="-9.9887081514938816E-2"/>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2" tint="-9.985656300546282E-2"/>
      </left>
      <right/>
      <top/>
      <bottom style="thin">
        <color theme="0"/>
      </bottom>
      <diagonal/>
    </border>
    <border>
      <left/>
      <right/>
      <top/>
      <bottom style="thin">
        <color theme="0"/>
      </bottom>
      <diagonal/>
    </border>
    <border>
      <left/>
      <right style="thin">
        <color theme="2" tint="-9.9887081514938816E-2"/>
      </right>
      <top/>
      <bottom style="thin">
        <color theme="0"/>
      </bottom>
      <diagonal/>
    </border>
    <border>
      <left style="thin">
        <color theme="2" tint="-9.985656300546282E-2"/>
      </left>
      <right/>
      <top style="thin">
        <color theme="0"/>
      </top>
      <bottom style="thin">
        <color theme="0"/>
      </bottom>
      <diagonal/>
    </border>
    <border>
      <left/>
      <right/>
      <top style="thin">
        <color theme="0"/>
      </top>
      <bottom style="thin">
        <color theme="0"/>
      </bottom>
      <diagonal/>
    </border>
    <border>
      <left/>
      <right style="thin">
        <color theme="2" tint="-9.9887081514938816E-2"/>
      </right>
      <top style="thin">
        <color theme="0"/>
      </top>
      <bottom style="thin">
        <color theme="0"/>
      </bottom>
      <diagonal/>
    </border>
    <border>
      <left style="thin">
        <color theme="2" tint="-9.985656300546282E-2"/>
      </left>
      <right style="thin">
        <color theme="2" tint="-9.985656300546282E-2"/>
      </right>
      <top/>
      <bottom style="thin">
        <color theme="1" tint="0.89996032593768116"/>
      </bottom>
      <diagonal/>
    </border>
    <border>
      <left style="thin">
        <color theme="2" tint="-9.985656300546282E-2"/>
      </left>
      <right style="thin">
        <color theme="2" tint="-9.985656300546282E-2"/>
      </right>
      <top style="thin">
        <color theme="2" tint="-9.985656300546282E-2"/>
      </top>
      <bottom/>
      <diagonal/>
    </border>
    <border>
      <left style="thin">
        <color theme="2" tint="-9.985656300546282E-2"/>
      </left>
      <right style="thin">
        <color theme="2" tint="-9.985656300546282E-2"/>
      </right>
      <top/>
      <bottom/>
      <diagonal/>
    </border>
    <border>
      <left style="thick">
        <color theme="2"/>
      </left>
      <right style="thick">
        <color theme="2"/>
      </right>
      <top style="thick">
        <color theme="2"/>
      </top>
      <bottom style="thick">
        <color theme="2"/>
      </bottom>
      <diagonal/>
    </border>
  </borders>
  <cellStyleXfs count="6">
    <xf numFmtId="0" fontId="0" fillId="0" borderId="0"/>
    <xf numFmtId="0" fontId="2" fillId="2" borderId="1" applyNumberFormat="0" applyAlignment="0">
      <alignment horizontal="left" indent="1"/>
    </xf>
    <xf numFmtId="0" fontId="2" fillId="3" borderId="1">
      <alignment horizontal="left" indent="1"/>
    </xf>
    <xf numFmtId="0" fontId="3" fillId="4"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228">
    <xf numFmtId="0" fontId="0" fillId="0" borderId="0" xfId="0"/>
    <xf numFmtId="0" fontId="5" fillId="5" borderId="0" xfId="0" applyFont="1" applyFill="1"/>
    <xf numFmtId="164" fontId="5" fillId="5" borderId="0" xfId="3" applyNumberFormat="1" applyFont="1" applyFill="1" applyBorder="1" applyAlignment="1">
      <alignment horizontal="center"/>
    </xf>
    <xf numFmtId="164" fontId="5" fillId="5" borderId="0" xfId="0" applyNumberFormat="1" applyFont="1" applyFill="1" applyAlignment="1">
      <alignment horizontal="center"/>
    </xf>
    <xf numFmtId="164" fontId="5" fillId="5" borderId="3" xfId="0" applyNumberFormat="1" applyFont="1" applyFill="1" applyBorder="1" applyAlignment="1">
      <alignment horizontal="center"/>
    </xf>
    <xf numFmtId="0" fontId="5" fillId="0" borderId="0" xfId="0" applyFont="1" applyProtection="1">
      <protection locked="0"/>
    </xf>
    <xf numFmtId="0" fontId="0" fillId="0" borderId="0" xfId="0" applyProtection="1">
      <protection locked="0"/>
    </xf>
    <xf numFmtId="14" fontId="5" fillId="0" borderId="4" xfId="0" applyNumberFormat="1" applyFont="1" applyBorder="1" applyProtection="1">
      <protection locked="0"/>
    </xf>
    <xf numFmtId="14" fontId="5" fillId="0" borderId="5" xfId="0" applyNumberFormat="1" applyFont="1" applyBorder="1" applyProtection="1">
      <protection locked="0"/>
    </xf>
    <xf numFmtId="0" fontId="0" fillId="7" borderId="0" xfId="0" applyFill="1"/>
    <xf numFmtId="0" fontId="0" fillId="9" borderId="0" xfId="0" applyFill="1"/>
    <xf numFmtId="0" fontId="11" fillId="5" borderId="0" xfId="0" applyFont="1" applyFill="1" applyAlignment="1">
      <alignment vertical="center"/>
    </xf>
    <xf numFmtId="0" fontId="11" fillId="5" borderId="0" xfId="0" applyFont="1" applyFill="1" applyAlignment="1">
      <alignment horizontal="center" vertical="center"/>
    </xf>
    <xf numFmtId="0" fontId="0" fillId="0" borderId="0" xfId="0" applyAlignment="1">
      <alignment horizontal="left" indent="1"/>
    </xf>
    <xf numFmtId="0" fontId="0" fillId="0" borderId="7" xfId="0" applyBorder="1"/>
    <xf numFmtId="0" fontId="5" fillId="0" borderId="7" xfId="0" applyFont="1" applyBorder="1"/>
    <xf numFmtId="0" fontId="15" fillId="6" borderId="6" xfId="0" applyFont="1" applyFill="1" applyBorder="1" applyAlignment="1" applyProtection="1">
      <alignment horizontal="left" indent="1"/>
      <protection locked="0"/>
    </xf>
    <xf numFmtId="0" fontId="7" fillId="12" borderId="0" xfId="0" applyFont="1" applyFill="1" applyAlignment="1">
      <alignment vertical="center"/>
    </xf>
    <xf numFmtId="0" fontId="0" fillId="3" borderId="0" xfId="0" applyFill="1"/>
    <xf numFmtId="0" fontId="15" fillId="6" borderId="14" xfId="0" applyFont="1" applyFill="1" applyBorder="1" applyAlignment="1" applyProtection="1">
      <alignment horizontal="left" indent="1"/>
      <protection locked="0"/>
    </xf>
    <xf numFmtId="14" fontId="5" fillId="0" borderId="12" xfId="0" applyNumberFormat="1" applyFont="1" applyBorder="1" applyProtection="1">
      <protection locked="0"/>
    </xf>
    <xf numFmtId="0" fontId="0" fillId="0" borderId="0" xfId="0" applyAlignment="1">
      <alignment horizontal="center"/>
    </xf>
    <xf numFmtId="0" fontId="18" fillId="0" borderId="0" xfId="0" applyFont="1" applyAlignment="1">
      <alignment vertical="center"/>
    </xf>
    <xf numFmtId="0" fontId="22" fillId="0" borderId="0" xfId="0" applyFont="1"/>
    <xf numFmtId="0" fontId="23" fillId="0" borderId="0" xfId="0" applyFont="1"/>
    <xf numFmtId="0" fontId="29" fillId="13" borderId="0" xfId="0" applyFont="1" applyFill="1" applyAlignment="1">
      <alignment vertical="center"/>
    </xf>
    <xf numFmtId="0" fontId="30" fillId="13" borderId="17" xfId="0" applyFont="1" applyFill="1" applyBorder="1" applyAlignment="1">
      <alignment vertical="center"/>
    </xf>
    <xf numFmtId="0" fontId="16" fillId="2" borderId="0" xfId="0" applyFont="1" applyFill="1" applyAlignment="1">
      <alignment horizontal="left" vertical="center"/>
    </xf>
    <xf numFmtId="0" fontId="36" fillId="8" borderId="9" xfId="0" applyFont="1" applyFill="1" applyBorder="1" applyAlignment="1">
      <alignment vertical="center"/>
    </xf>
    <xf numFmtId="0" fontId="0" fillId="5" borderId="0" xfId="0" applyFill="1"/>
    <xf numFmtId="14" fontId="6" fillId="3" borderId="0" xfId="0" applyNumberFormat="1" applyFont="1" applyFill="1" applyAlignment="1">
      <alignment horizontal="center" vertical="center"/>
    </xf>
    <xf numFmtId="14" fontId="8" fillId="3" borderId="0" xfId="0" applyNumberFormat="1" applyFont="1" applyFill="1" applyAlignment="1">
      <alignment horizontal="center"/>
    </xf>
    <xf numFmtId="0" fontId="0" fillId="3" borderId="0" xfId="0" applyFill="1" applyProtection="1">
      <protection locked="0"/>
    </xf>
    <xf numFmtId="0" fontId="36" fillId="14" borderId="9" xfId="0" applyFont="1" applyFill="1" applyBorder="1" applyAlignment="1">
      <alignment vertical="center"/>
    </xf>
    <xf numFmtId="0" fontId="36" fillId="14" borderId="0" xfId="0" applyFont="1" applyFill="1" applyAlignment="1">
      <alignment horizontal="left" vertical="center" indent="1"/>
    </xf>
    <xf numFmtId="0" fontId="0" fillId="14" borderId="0" xfId="0" applyFill="1"/>
    <xf numFmtId="0" fontId="5" fillId="7" borderId="0" xfId="0" applyFont="1" applyFill="1" applyAlignment="1">
      <alignment horizontal="center" vertical="center"/>
    </xf>
    <xf numFmtId="0" fontId="11" fillId="5" borderId="0" xfId="0" applyFont="1" applyFill="1" applyAlignment="1">
      <alignment horizontal="left" vertical="center" indent="1"/>
    </xf>
    <xf numFmtId="0" fontId="25" fillId="9" borderId="0" xfId="0" applyFont="1" applyFill="1" applyAlignment="1">
      <alignment vertical="center" wrapText="1"/>
    </xf>
    <xf numFmtId="0" fontId="17" fillId="0" borderId="0" xfId="0" applyFont="1"/>
    <xf numFmtId="0" fontId="27" fillId="0" borderId="0" xfId="0" applyFont="1" applyAlignment="1">
      <alignment vertical="center" wrapText="1"/>
    </xf>
    <xf numFmtId="0" fontId="49" fillId="0" borderId="0" xfId="0" applyFont="1"/>
    <xf numFmtId="0" fontId="45" fillId="0" borderId="0" xfId="0" applyFont="1" applyAlignment="1">
      <alignment vertical="center" wrapText="1"/>
    </xf>
    <xf numFmtId="0" fontId="22" fillId="0" borderId="0" xfId="0" applyFont="1" applyAlignment="1">
      <alignment vertical="top"/>
    </xf>
    <xf numFmtId="0" fontId="5" fillId="0" borderId="0" xfId="0" applyFont="1"/>
    <xf numFmtId="0" fontId="22" fillId="0" borderId="0" xfId="0" applyFont="1" applyAlignment="1">
      <alignment vertical="center"/>
    </xf>
    <xf numFmtId="0" fontId="51" fillId="0" borderId="0" xfId="0" applyFont="1" applyAlignment="1">
      <alignment vertical="center" wrapText="1"/>
    </xf>
    <xf numFmtId="9" fontId="23" fillId="0" borderId="0" xfId="5" applyFont="1" applyFill="1"/>
    <xf numFmtId="0" fontId="53" fillId="9" borderId="0" xfId="0" applyFont="1" applyFill="1" applyAlignment="1">
      <alignment vertical="center" wrapText="1"/>
    </xf>
    <xf numFmtId="0" fontId="30" fillId="20" borderId="0" xfId="0" applyFont="1" applyFill="1" applyAlignment="1">
      <alignment vertical="center"/>
    </xf>
    <xf numFmtId="0" fontId="40" fillId="0" borderId="0" xfId="0" applyFont="1"/>
    <xf numFmtId="0" fontId="0" fillId="10" borderId="0" xfId="0" applyFill="1"/>
    <xf numFmtId="0" fontId="18" fillId="10" borderId="0" xfId="0" applyFont="1" applyFill="1" applyAlignment="1">
      <alignment vertical="center"/>
    </xf>
    <xf numFmtId="0" fontId="18" fillId="5" borderId="0" xfId="0" applyFont="1" applyFill="1" applyAlignment="1">
      <alignment vertical="center"/>
    </xf>
    <xf numFmtId="0" fontId="30" fillId="5" borderId="0" xfId="0" applyFont="1" applyFill="1" applyAlignment="1">
      <alignment vertical="center"/>
    </xf>
    <xf numFmtId="0" fontId="18" fillId="9" borderId="0" xfId="0" applyFont="1" applyFill="1" applyAlignment="1">
      <alignment vertical="center"/>
    </xf>
    <xf numFmtId="0" fontId="30" fillId="9" borderId="0" xfId="0" applyFont="1" applyFill="1" applyAlignment="1">
      <alignment vertical="center"/>
    </xf>
    <xf numFmtId="0" fontId="32" fillId="9" borderId="0" xfId="0" applyFont="1" applyFill="1" applyAlignment="1">
      <alignment horizontal="right" vertical="center"/>
    </xf>
    <xf numFmtId="0" fontId="34" fillId="9" borderId="0" xfId="0" applyFont="1" applyFill="1" applyAlignment="1">
      <alignment vertical="center"/>
    </xf>
    <xf numFmtId="0" fontId="0" fillId="9" borderId="0" xfId="0" applyFill="1" applyAlignment="1">
      <alignment vertical="center"/>
    </xf>
    <xf numFmtId="0" fontId="33" fillId="9" borderId="0" xfId="0" applyFont="1" applyFill="1" applyAlignment="1">
      <alignment horizontal="right" vertical="center"/>
    </xf>
    <xf numFmtId="0" fontId="22" fillId="9" borderId="0" xfId="0" applyFont="1" applyFill="1" applyAlignment="1">
      <alignment vertical="center"/>
    </xf>
    <xf numFmtId="0" fontId="12" fillId="9" borderId="0" xfId="0" applyFont="1" applyFill="1" applyAlignment="1">
      <alignment vertical="top"/>
    </xf>
    <xf numFmtId="0" fontId="31" fillId="9" borderId="0" xfId="0" applyFont="1" applyFill="1" applyAlignment="1">
      <alignment vertical="center"/>
    </xf>
    <xf numFmtId="0" fontId="0" fillId="9" borderId="0" xfId="0" applyFill="1" applyAlignment="1">
      <alignment horizontal="right"/>
    </xf>
    <xf numFmtId="0" fontId="0" fillId="5" borderId="0" xfId="0" applyFill="1" applyAlignment="1">
      <alignment horizontal="left" vertical="center" wrapText="1" indent="1"/>
    </xf>
    <xf numFmtId="0" fontId="0" fillId="21" borderId="0" xfId="0" applyFill="1" applyAlignment="1">
      <alignment horizontal="left" vertical="center" wrapText="1" indent="1"/>
    </xf>
    <xf numFmtId="0" fontId="58" fillId="17" borderId="0" xfId="0" applyFont="1" applyFill="1" applyAlignment="1">
      <alignment horizontal="left" vertical="center" wrapText="1" indent="1"/>
    </xf>
    <xf numFmtId="0" fontId="0" fillId="23" borderId="0" xfId="0" applyFill="1" applyAlignment="1">
      <alignment horizontal="left" vertical="center" wrapText="1" indent="1"/>
    </xf>
    <xf numFmtId="0" fontId="59" fillId="5" borderId="0" xfId="0" applyFont="1" applyFill="1" applyAlignment="1">
      <alignment horizontal="left" vertical="center" wrapText="1" indent="1"/>
    </xf>
    <xf numFmtId="0" fontId="59" fillId="23" borderId="0" xfId="0" applyFont="1" applyFill="1" applyAlignment="1">
      <alignment horizontal="left" vertical="center" wrapText="1" indent="1"/>
    </xf>
    <xf numFmtId="0" fontId="59" fillId="21" borderId="0" xfId="0" applyFont="1" applyFill="1" applyAlignment="1">
      <alignment horizontal="left" vertical="center" wrapText="1" indent="1"/>
    </xf>
    <xf numFmtId="0" fontId="0" fillId="7" borderId="21" xfId="0" applyFill="1" applyBorder="1"/>
    <xf numFmtId="9" fontId="0" fillId="7" borderId="21" xfId="5" applyFont="1" applyFill="1" applyBorder="1" applyAlignment="1">
      <alignment horizontal="center"/>
    </xf>
    <xf numFmtId="0" fontId="0" fillId="23" borderId="0" xfId="0" applyFill="1"/>
    <xf numFmtId="0" fontId="0" fillId="23" borderId="0" xfId="0" applyFill="1" applyProtection="1">
      <protection locked="0"/>
    </xf>
    <xf numFmtId="0" fontId="0" fillId="22" borderId="0" xfId="0" applyFill="1" applyProtection="1">
      <protection locked="0"/>
    </xf>
    <xf numFmtId="0" fontId="0" fillId="22" borderId="0" xfId="0" applyFill="1" applyAlignment="1" applyProtection="1">
      <alignment horizontal="left"/>
      <protection locked="0"/>
    </xf>
    <xf numFmtId="0" fontId="0" fillId="5" borderId="0" xfId="0" applyFill="1" applyProtection="1">
      <protection locked="0"/>
    </xf>
    <xf numFmtId="0" fontId="0" fillId="5" borderId="10" xfId="0" applyFill="1" applyBorder="1" applyProtection="1">
      <protection locked="0"/>
    </xf>
    <xf numFmtId="0" fontId="0" fillId="23" borderId="0" xfId="0" applyFill="1" applyAlignment="1" applyProtection="1">
      <alignment horizontal="right" vertical="center" wrapText="1" indent="1"/>
      <protection locked="0"/>
    </xf>
    <xf numFmtId="0" fontId="0" fillId="23" borderId="0" xfId="0" applyFill="1" applyAlignment="1" applyProtection="1">
      <alignment horizontal="right" vertical="center" indent="1"/>
      <protection locked="0"/>
    </xf>
    <xf numFmtId="0" fontId="0" fillId="23" borderId="0" xfId="0" applyFill="1" applyAlignment="1" applyProtection="1">
      <alignment horizontal="right" indent="1"/>
      <protection locked="0"/>
    </xf>
    <xf numFmtId="168" fontId="35" fillId="22" borderId="0" xfId="0" applyNumberFormat="1" applyFont="1" applyFill="1" applyAlignment="1">
      <alignment horizontal="left" vertical="center"/>
    </xf>
    <xf numFmtId="168" fontId="13" fillId="22" borderId="0" xfId="0" applyNumberFormat="1" applyFont="1" applyFill="1" applyAlignment="1">
      <alignment horizontal="left" vertical="center"/>
    </xf>
    <xf numFmtId="168" fontId="14" fillId="22" borderId="0" xfId="0" applyNumberFormat="1" applyFont="1" applyFill="1" applyAlignment="1">
      <alignment horizontal="left" vertical="center"/>
    </xf>
    <xf numFmtId="0" fontId="63" fillId="22" borderId="0" xfId="0" applyFont="1" applyFill="1" applyAlignment="1">
      <alignment horizontal="center" vertical="center"/>
    </xf>
    <xf numFmtId="0" fontId="10" fillId="5" borderId="0" xfId="0" applyFont="1" applyFill="1"/>
    <xf numFmtId="0" fontId="60" fillId="5" borderId="0" xfId="4" applyFont="1" applyFill="1" applyBorder="1"/>
    <xf numFmtId="0" fontId="37" fillId="5" borderId="0" xfId="0" applyFont="1" applyFill="1"/>
    <xf numFmtId="0" fontId="10" fillId="5" borderId="0" xfId="0" applyFont="1" applyFill="1" applyAlignment="1">
      <alignment horizontal="left"/>
    </xf>
    <xf numFmtId="0" fontId="5" fillId="5" borderId="0" xfId="0" applyFont="1" applyFill="1" applyAlignment="1">
      <alignment horizontal="center" vertical="center"/>
    </xf>
    <xf numFmtId="0" fontId="5" fillId="5" borderId="0" xfId="0" applyFont="1" applyFill="1" applyAlignment="1">
      <alignment horizontal="left" indent="1"/>
    </xf>
    <xf numFmtId="167" fontId="5" fillId="5" borderId="0" xfId="0" applyNumberFormat="1" applyFont="1" applyFill="1" applyAlignment="1">
      <alignment horizontal="center"/>
    </xf>
    <xf numFmtId="9" fontId="5" fillId="5" borderId="0" xfId="5" applyFont="1" applyFill="1" applyBorder="1" applyAlignment="1" applyProtection="1">
      <alignment horizontal="center"/>
    </xf>
    <xf numFmtId="0" fontId="15" fillId="5" borderId="0" xfId="0" applyFont="1" applyFill="1" applyAlignment="1" applyProtection="1">
      <alignment horizontal="left" indent="1"/>
      <protection locked="0"/>
    </xf>
    <xf numFmtId="14" fontId="5" fillId="5" borderId="0" xfId="0" applyNumberFormat="1" applyFont="1" applyFill="1" applyProtection="1">
      <protection locked="0"/>
    </xf>
    <xf numFmtId="0" fontId="5" fillId="5" borderId="0" xfId="0" applyFont="1" applyFill="1" applyProtection="1">
      <protection locked="0"/>
    </xf>
    <xf numFmtId="0" fontId="0" fillId="22" borderId="0" xfId="0" applyFill="1"/>
    <xf numFmtId="0" fontId="65" fillId="2" borderId="0" xfId="0" applyFont="1" applyFill="1" applyAlignment="1">
      <alignment horizontal="left" vertical="center" indent="1"/>
    </xf>
    <xf numFmtId="0" fontId="65" fillId="2" borderId="0" xfId="0" applyFont="1" applyFill="1" applyAlignment="1">
      <alignment vertical="center"/>
    </xf>
    <xf numFmtId="0" fontId="65" fillId="2" borderId="0" xfId="0" applyFont="1" applyFill="1" applyAlignment="1">
      <alignment horizontal="center" vertical="center"/>
    </xf>
    <xf numFmtId="0" fontId="66" fillId="3" borderId="9" xfId="0" applyFont="1" applyFill="1" applyBorder="1"/>
    <xf numFmtId="0" fontId="65" fillId="2" borderId="0" xfId="0" applyFont="1" applyFill="1" applyAlignment="1">
      <alignment horizontal="center" vertical="center" wrapText="1"/>
    </xf>
    <xf numFmtId="0" fontId="65" fillId="2" borderId="2" xfId="0" applyFont="1" applyFill="1" applyBorder="1" applyAlignment="1">
      <alignment horizontal="center" vertical="center" wrapText="1"/>
    </xf>
    <xf numFmtId="0" fontId="5" fillId="5" borderId="0" xfId="5" applyNumberFormat="1" applyFont="1" applyFill="1" applyBorder="1" applyAlignment="1" applyProtection="1">
      <alignment horizontal="center" vertical="center"/>
    </xf>
    <xf numFmtId="0" fontId="0" fillId="0" borderId="0" xfId="0" applyAlignment="1">
      <alignment vertical="center"/>
    </xf>
    <xf numFmtId="0" fontId="0" fillId="0" borderId="0" xfId="0" applyAlignment="1">
      <alignment horizontal="center" vertical="center"/>
    </xf>
    <xf numFmtId="0" fontId="10" fillId="23" borderId="11" xfId="0" applyFont="1" applyFill="1" applyBorder="1" applyAlignment="1">
      <alignment vertical="center"/>
    </xf>
    <xf numFmtId="0" fontId="10" fillId="23" borderId="12" xfId="0" applyFont="1" applyFill="1" applyBorder="1" applyAlignment="1">
      <alignment vertical="center"/>
    </xf>
    <xf numFmtId="0" fontId="60" fillId="23" borderId="12" xfId="4" applyFont="1" applyFill="1" applyBorder="1" applyAlignment="1">
      <alignment vertical="center"/>
    </xf>
    <xf numFmtId="0" fontId="37" fillId="23" borderId="12" xfId="0" applyFont="1" applyFill="1" applyBorder="1" applyAlignment="1">
      <alignment vertical="center"/>
    </xf>
    <xf numFmtId="0" fontId="64" fillId="23" borderId="0" xfId="0" applyFont="1" applyFill="1" applyAlignment="1">
      <alignment horizontal="right"/>
    </xf>
    <xf numFmtId="0" fontId="64" fillId="23" borderId="10" xfId="0" applyFont="1" applyFill="1" applyBorder="1" applyAlignment="1" applyProtection="1">
      <alignment horizontal="right"/>
      <protection locked="0"/>
    </xf>
    <xf numFmtId="14" fontId="5" fillId="0" borderId="22" xfId="0" applyNumberFormat="1" applyFont="1" applyBorder="1" applyProtection="1">
      <protection locked="0"/>
    </xf>
    <xf numFmtId="14" fontId="5" fillId="0" borderId="23" xfId="0" applyNumberFormat="1" applyFont="1" applyBorder="1" applyProtection="1">
      <protection locked="0"/>
    </xf>
    <xf numFmtId="14" fontId="5" fillId="0" borderId="24" xfId="0" applyNumberFormat="1" applyFont="1" applyBorder="1" applyProtection="1">
      <protection locked="0"/>
    </xf>
    <xf numFmtId="14" fontId="5" fillId="0" borderId="25" xfId="0" applyNumberFormat="1" applyFont="1" applyBorder="1" applyProtection="1">
      <protection locked="0"/>
    </xf>
    <xf numFmtId="14" fontId="5" fillId="0" borderId="26" xfId="0" applyNumberFormat="1" applyFont="1" applyBorder="1" applyProtection="1">
      <protection locked="0"/>
    </xf>
    <xf numFmtId="14" fontId="5" fillId="0" borderId="27" xfId="0" applyNumberFormat="1" applyFont="1" applyBorder="1" applyProtection="1">
      <protection locked="0"/>
    </xf>
    <xf numFmtId="0" fontId="15" fillId="7" borderId="6" xfId="0" applyFont="1" applyFill="1" applyBorder="1" applyAlignment="1" applyProtection="1">
      <alignment horizontal="left" indent="1"/>
      <protection locked="0"/>
    </xf>
    <xf numFmtId="14" fontId="5" fillId="7" borderId="25" xfId="0" applyNumberFormat="1" applyFont="1" applyFill="1" applyBorder="1" applyProtection="1">
      <protection locked="0"/>
    </xf>
    <xf numFmtId="14" fontId="5" fillId="7" borderId="26" xfId="0" applyNumberFormat="1" applyFont="1" applyFill="1" applyBorder="1" applyProtection="1">
      <protection locked="0"/>
    </xf>
    <xf numFmtId="14" fontId="5" fillId="7" borderId="27" xfId="0" applyNumberFormat="1" applyFont="1" applyFill="1" applyBorder="1" applyProtection="1">
      <protection locked="0"/>
    </xf>
    <xf numFmtId="0" fontId="5" fillId="6" borderId="29" xfId="0" applyFont="1" applyFill="1" applyBorder="1" applyAlignment="1">
      <alignment horizontal="left" vertical="center" indent="1"/>
    </xf>
    <xf numFmtId="167" fontId="5" fillId="6" borderId="29" xfId="0" applyNumberFormat="1" applyFont="1" applyFill="1" applyBorder="1" applyAlignment="1">
      <alignment horizontal="left" vertical="center" indent="1"/>
    </xf>
    <xf numFmtId="0" fontId="5" fillId="6" borderId="29" xfId="0" applyFont="1" applyFill="1" applyBorder="1" applyAlignment="1">
      <alignment horizontal="center" vertical="center"/>
    </xf>
    <xf numFmtId="9" fontId="5" fillId="6" borderId="29" xfId="5" applyFont="1" applyFill="1" applyBorder="1" applyAlignment="1" applyProtection="1">
      <alignment horizontal="left" vertical="center" indent="1"/>
    </xf>
    <xf numFmtId="0" fontId="5" fillId="6" borderId="30" xfId="5" applyNumberFormat="1" applyFont="1" applyFill="1" applyBorder="1" applyAlignment="1" applyProtection="1">
      <alignment horizontal="center" vertical="center"/>
    </xf>
    <xf numFmtId="0" fontId="5" fillId="7" borderId="30" xfId="0" applyFont="1" applyFill="1" applyBorder="1" applyAlignment="1">
      <alignment horizontal="left" vertical="center" indent="1"/>
    </xf>
    <xf numFmtId="167" fontId="5" fillId="7" borderId="30" xfId="0" applyNumberFormat="1" applyFont="1" applyFill="1" applyBorder="1" applyAlignment="1">
      <alignment horizontal="left" vertical="center" indent="1"/>
    </xf>
    <xf numFmtId="0" fontId="5" fillId="7" borderId="30" xfId="0" applyFont="1" applyFill="1" applyBorder="1" applyAlignment="1">
      <alignment horizontal="center" vertical="center"/>
    </xf>
    <xf numFmtId="9" fontId="5" fillId="7" borderId="30" xfId="5" applyFont="1" applyFill="1" applyBorder="1" applyAlignment="1" applyProtection="1">
      <alignment horizontal="left" vertical="center" indent="1"/>
    </xf>
    <xf numFmtId="0" fontId="5" fillId="7" borderId="30" xfId="5" applyNumberFormat="1" applyFont="1" applyFill="1" applyBorder="1" applyAlignment="1" applyProtection="1">
      <alignment horizontal="center" vertical="center"/>
    </xf>
    <xf numFmtId="0" fontId="5" fillId="6" borderId="30" xfId="0" applyFont="1" applyFill="1" applyBorder="1" applyAlignment="1">
      <alignment horizontal="left" vertical="center" indent="1"/>
    </xf>
    <xf numFmtId="167" fontId="5" fillId="6" borderId="30" xfId="0" applyNumberFormat="1" applyFont="1" applyFill="1" applyBorder="1" applyAlignment="1">
      <alignment horizontal="left" vertical="center" indent="1"/>
    </xf>
    <xf numFmtId="0" fontId="5" fillId="6" borderId="30" xfId="0" applyFont="1" applyFill="1" applyBorder="1" applyAlignment="1">
      <alignment horizontal="center" vertical="center"/>
    </xf>
    <xf numFmtId="9" fontId="5" fillId="6" borderId="30" xfId="5" applyFont="1" applyFill="1" applyBorder="1" applyAlignment="1" applyProtection="1">
      <alignment horizontal="left" vertical="center" indent="1"/>
    </xf>
    <xf numFmtId="0" fontId="5" fillId="6" borderId="28" xfId="0" applyFont="1" applyFill="1" applyBorder="1" applyAlignment="1">
      <alignment horizontal="left" vertical="center" indent="1"/>
    </xf>
    <xf numFmtId="167" fontId="5" fillId="6" borderId="28" xfId="0" applyNumberFormat="1" applyFont="1" applyFill="1" applyBorder="1" applyAlignment="1">
      <alignment horizontal="left" vertical="center" indent="1"/>
    </xf>
    <xf numFmtId="0" fontId="5" fillId="6" borderId="28" xfId="0" applyFont="1" applyFill="1" applyBorder="1" applyAlignment="1">
      <alignment horizontal="center" vertical="center"/>
    </xf>
    <xf numFmtId="9" fontId="5" fillId="6" borderId="28" xfId="5" applyFont="1" applyFill="1" applyBorder="1" applyAlignment="1" applyProtection="1">
      <alignment horizontal="left" vertical="center" indent="1"/>
    </xf>
    <xf numFmtId="0" fontId="5" fillId="6" borderId="28" xfId="5" applyNumberFormat="1" applyFont="1" applyFill="1" applyBorder="1" applyAlignment="1" applyProtection="1">
      <alignment horizontal="center" vertical="center"/>
    </xf>
    <xf numFmtId="9" fontId="0" fillId="7" borderId="21" xfId="5" applyFont="1" applyFill="1" applyBorder="1" applyAlignment="1">
      <alignment horizontal="left"/>
    </xf>
    <xf numFmtId="0" fontId="0" fillId="7" borderId="21" xfId="0" applyFill="1" applyBorder="1" applyAlignment="1">
      <alignment horizontal="center"/>
    </xf>
    <xf numFmtId="14" fontId="0" fillId="7" borderId="21" xfId="0" applyNumberFormat="1" applyFill="1" applyBorder="1" applyAlignment="1">
      <alignment horizontal="left"/>
    </xf>
    <xf numFmtId="0" fontId="0" fillId="7" borderId="21" xfId="0" applyFill="1" applyBorder="1" applyAlignment="1">
      <alignment horizontal="left"/>
    </xf>
    <xf numFmtId="0" fontId="69" fillId="0" borderId="21" xfId="0" applyFont="1" applyBorder="1" applyAlignment="1" applyProtection="1">
      <alignment horizontal="left" indent="1"/>
      <protection locked="0"/>
    </xf>
    <xf numFmtId="0" fontId="70" fillId="2" borderId="21" xfId="0" applyFont="1" applyFill="1" applyBorder="1" applyAlignment="1">
      <alignment vertical="center"/>
    </xf>
    <xf numFmtId="0" fontId="70" fillId="24" borderId="21" xfId="0" applyFont="1" applyFill="1" applyBorder="1" applyAlignment="1">
      <alignment horizontal="left" vertical="center"/>
    </xf>
    <xf numFmtId="0" fontId="70" fillId="24" borderId="21" xfId="0" applyFont="1" applyFill="1" applyBorder="1" applyAlignment="1">
      <alignment vertical="center"/>
    </xf>
    <xf numFmtId="0" fontId="66" fillId="0" borderId="0" xfId="0" applyFont="1" applyAlignment="1">
      <alignment vertical="center"/>
    </xf>
    <xf numFmtId="0" fontId="16" fillId="0" borderId="0" xfId="0" applyFont="1" applyAlignment="1">
      <alignment horizontal="left" vertical="center"/>
    </xf>
    <xf numFmtId="0" fontId="0" fillId="0" borderId="0" xfId="0" applyAlignment="1" applyProtection="1">
      <alignment horizontal="left" vertical="center"/>
      <protection locked="0"/>
    </xf>
    <xf numFmtId="167" fontId="0" fillId="0" borderId="0" xfId="0" applyNumberFormat="1" applyAlignment="1" applyProtection="1">
      <alignment horizontal="left" vertical="center"/>
      <protection locked="0"/>
    </xf>
    <xf numFmtId="9" fontId="0" fillId="0" borderId="0" xfId="0" applyNumberFormat="1" applyAlignment="1" applyProtection="1">
      <alignment horizontal="left" vertical="center"/>
      <protection locked="0"/>
    </xf>
    <xf numFmtId="14" fontId="0" fillId="0" borderId="0" xfId="0" applyNumberFormat="1" applyAlignment="1">
      <alignment vertical="center"/>
    </xf>
    <xf numFmtId="0" fontId="0" fillId="0" borderId="0" xfId="0" applyAlignment="1">
      <alignment horizontal="left" vertical="center"/>
    </xf>
    <xf numFmtId="0" fontId="11" fillId="5" borderId="31" xfId="0" applyFont="1" applyFill="1" applyBorder="1" applyAlignment="1">
      <alignment vertical="center"/>
    </xf>
    <xf numFmtId="0" fontId="18" fillId="0" borderId="31" xfId="0" applyFont="1" applyBorder="1" applyAlignment="1">
      <alignment vertical="center"/>
    </xf>
    <xf numFmtId="0" fontId="0" fillId="0" borderId="31" xfId="0" applyBorder="1"/>
    <xf numFmtId="0" fontId="72" fillId="14" borderId="0" xfId="0" applyFont="1" applyFill="1" applyAlignment="1" applyProtection="1">
      <alignment horizontal="center" vertical="center"/>
      <protection locked="0"/>
    </xf>
    <xf numFmtId="0" fontId="73" fillId="14" borderId="9" xfId="0" applyFont="1" applyFill="1" applyBorder="1" applyAlignment="1">
      <alignment horizontal="left" vertical="center" indent="2"/>
    </xf>
    <xf numFmtId="0" fontId="63" fillId="22" borderId="10" xfId="0" applyFont="1" applyFill="1" applyBorder="1" applyAlignment="1" applyProtection="1">
      <alignment horizontal="right" vertical="center"/>
      <protection locked="0"/>
    </xf>
    <xf numFmtId="0" fontId="62" fillId="14" borderId="10" xfId="0" applyFont="1" applyFill="1" applyBorder="1" applyAlignment="1" applyProtection="1">
      <alignment horizontal="right" vertical="center"/>
      <protection locked="0"/>
    </xf>
    <xf numFmtId="0" fontId="62" fillId="14" borderId="0" xfId="0" applyFont="1" applyFill="1" applyAlignment="1">
      <alignment horizontal="center" vertical="center"/>
    </xf>
    <xf numFmtId="165" fontId="75" fillId="23" borderId="0" xfId="0" applyNumberFormat="1" applyFont="1" applyFill="1" applyAlignment="1">
      <alignment horizontal="left" vertical="center"/>
    </xf>
    <xf numFmtId="9" fontId="75" fillId="23" borderId="0" xfId="5" applyFont="1" applyFill="1" applyBorder="1" applyAlignment="1" applyProtection="1">
      <alignment horizontal="left" vertical="center"/>
    </xf>
    <xf numFmtId="9" fontId="68" fillId="23" borderId="0" xfId="0" applyNumberFormat="1" applyFont="1" applyFill="1" applyAlignment="1">
      <alignment horizontal="left" vertical="center"/>
    </xf>
    <xf numFmtId="0" fontId="75" fillId="23" borderId="0" xfId="0" applyFont="1" applyFill="1" applyAlignment="1">
      <alignment horizontal="left" vertical="center"/>
    </xf>
    <xf numFmtId="166" fontId="76" fillId="16" borderId="18" xfId="3" applyNumberFormat="1" applyFont="1" applyFill="1" applyBorder="1" applyAlignment="1">
      <alignment horizontal="center" vertical="center"/>
    </xf>
    <xf numFmtId="166" fontId="76" fillId="16" borderId="19" xfId="0" applyNumberFormat="1" applyFont="1" applyFill="1" applyBorder="1" applyAlignment="1">
      <alignment horizontal="center" vertical="center"/>
    </xf>
    <xf numFmtId="166" fontId="76" fillId="16" borderId="19" xfId="3" applyNumberFormat="1" applyFont="1" applyFill="1" applyBorder="1" applyAlignment="1">
      <alignment horizontal="center" vertical="center"/>
    </xf>
    <xf numFmtId="166" fontId="76" fillId="16" borderId="20" xfId="0" applyNumberFormat="1" applyFont="1" applyFill="1" applyBorder="1" applyAlignment="1">
      <alignment horizontal="center" vertical="center"/>
    </xf>
    <xf numFmtId="14" fontId="77" fillId="15" borderId="0" xfId="0" applyNumberFormat="1" applyFont="1" applyFill="1" applyAlignment="1">
      <alignment vertical="center"/>
    </xf>
    <xf numFmtId="0" fontId="79" fillId="14" borderId="9" xfId="0" applyFont="1" applyFill="1" applyBorder="1" applyAlignment="1" applyProtection="1">
      <alignment horizontal="left" vertical="center" indent="1"/>
      <protection locked="0"/>
    </xf>
    <xf numFmtId="0" fontId="0" fillId="9" borderId="0" xfId="0" applyFill="1" applyAlignment="1">
      <alignment horizontal="center"/>
    </xf>
    <xf numFmtId="0" fontId="45" fillId="11" borderId="0" xfId="0" applyFont="1" applyFill="1" applyAlignment="1">
      <alignment horizontal="center" vertical="center"/>
    </xf>
    <xf numFmtId="0" fontId="22" fillId="7" borderId="0" xfId="0" applyFont="1" applyFill="1" applyAlignment="1">
      <alignment horizontal="left" vertical="center" wrapText="1" indent="1"/>
    </xf>
    <xf numFmtId="0" fontId="22" fillId="18" borderId="0" xfId="0" applyFont="1" applyFill="1" applyAlignment="1">
      <alignment horizontal="center" vertical="center" wrapText="1"/>
    </xf>
    <xf numFmtId="0" fontId="38" fillId="14" borderId="0" xfId="0" applyFont="1" applyFill="1" applyAlignment="1">
      <alignment horizontal="left" vertical="center" wrapText="1" indent="1"/>
    </xf>
    <xf numFmtId="0" fontId="8" fillId="7" borderId="0" xfId="0" applyFont="1" applyFill="1" applyAlignment="1">
      <alignment horizontal="left" vertical="center" wrapText="1"/>
    </xf>
    <xf numFmtId="0" fontId="48" fillId="18" borderId="0" xfId="0" applyFont="1" applyFill="1" applyAlignment="1">
      <alignment horizontal="center" vertical="center" wrapText="1"/>
    </xf>
    <xf numFmtId="0" fontId="50" fillId="7" borderId="0" xfId="4" applyFont="1" applyFill="1" applyAlignment="1">
      <alignment horizontal="left" vertical="center" wrapText="1"/>
    </xf>
    <xf numFmtId="0" fontId="22" fillId="7" borderId="0" xfId="0" applyFont="1" applyFill="1" applyAlignment="1">
      <alignment horizontal="left" vertical="center" wrapText="1"/>
    </xf>
    <xf numFmtId="0" fontId="43" fillId="10" borderId="0" xfId="0" applyFont="1" applyFill="1" applyAlignment="1">
      <alignment horizontal="left" vertical="center" wrapText="1" indent="1"/>
    </xf>
    <xf numFmtId="0" fontId="71" fillId="23" borderId="0" xfId="0" applyFont="1" applyFill="1" applyAlignment="1">
      <alignment horizontal="left" vertical="center" wrapText="1" indent="1"/>
    </xf>
    <xf numFmtId="0" fontId="45" fillId="14" borderId="0" xfId="0" applyFont="1" applyFill="1" applyAlignment="1">
      <alignment horizontal="center" vertical="center" wrapText="1"/>
    </xf>
    <xf numFmtId="0" fontId="24" fillId="19" borderId="0" xfId="0" applyFont="1" applyFill="1" applyAlignment="1">
      <alignment horizontal="left" vertical="center" wrapText="1" indent="1"/>
    </xf>
    <xf numFmtId="0" fontId="17" fillId="7" borderId="0" xfId="0" applyFont="1" applyFill="1" applyAlignment="1">
      <alignment horizontal="left" vertical="center" wrapText="1" indent="1"/>
    </xf>
    <xf numFmtId="0" fontId="50" fillId="7" borderId="0" xfId="4" applyFont="1" applyFill="1" applyAlignment="1">
      <alignment horizontal="left" vertical="center" wrapText="1" indent="1"/>
    </xf>
    <xf numFmtId="0" fontId="29" fillId="13" borderId="0" xfId="0" applyFont="1" applyFill="1" applyAlignment="1">
      <alignment horizontal="center" vertical="center"/>
    </xf>
    <xf numFmtId="0" fontId="42" fillId="14" borderId="0" xfId="0" applyFont="1" applyFill="1" applyAlignment="1">
      <alignment horizontal="center" vertical="center"/>
    </xf>
    <xf numFmtId="0" fontId="30" fillId="2" borderId="0" xfId="0" applyFont="1" applyFill="1" applyAlignment="1">
      <alignment horizontal="center" vertical="center"/>
    </xf>
    <xf numFmtId="0" fontId="43" fillId="9" borderId="0" xfId="0" applyFont="1" applyFill="1" applyAlignment="1">
      <alignment horizontal="left" vertical="center" wrapText="1" indent="1"/>
    </xf>
    <xf numFmtId="0" fontId="28" fillId="14" borderId="0" xfId="0" applyFont="1" applyFill="1" applyAlignment="1">
      <alignment horizontal="center" vertical="center" wrapText="1"/>
    </xf>
    <xf numFmtId="0" fontId="45" fillId="7" borderId="0" xfId="0" applyFont="1" applyFill="1" applyAlignment="1">
      <alignment horizontal="center" vertical="center"/>
    </xf>
    <xf numFmtId="0" fontId="27" fillId="7" borderId="0" xfId="0" applyFont="1" applyFill="1" applyAlignment="1">
      <alignment horizontal="left" vertical="center" wrapText="1" indent="1"/>
    </xf>
    <xf numFmtId="0" fontId="47" fillId="17" borderId="0" xfId="0" applyFont="1" applyFill="1" applyAlignment="1">
      <alignment horizontal="center" vertical="center" wrapText="1"/>
    </xf>
    <xf numFmtId="0" fontId="45" fillId="22" borderId="0" xfId="0" applyFont="1" applyFill="1" applyAlignment="1">
      <alignment horizontal="center" vertical="center" wrapText="1"/>
    </xf>
    <xf numFmtId="0" fontId="78" fillId="2" borderId="8" xfId="0" applyFont="1" applyFill="1" applyBorder="1" applyAlignment="1">
      <alignment horizontal="right" vertical="center" indent="1"/>
    </xf>
    <xf numFmtId="0" fontId="78" fillId="2" borderId="9" xfId="0" applyFont="1" applyFill="1" applyBorder="1" applyAlignment="1">
      <alignment horizontal="right" vertical="center" indent="1"/>
    </xf>
    <xf numFmtId="0" fontId="59" fillId="22" borderId="31" xfId="0" applyFont="1" applyFill="1" applyBorder="1" applyAlignment="1">
      <alignment horizontal="left" vertical="center" wrapText="1" indent="1"/>
    </xf>
    <xf numFmtId="0" fontId="0" fillId="14" borderId="31" xfId="0" applyFill="1" applyBorder="1" applyAlignment="1">
      <alignment horizontal="center"/>
    </xf>
    <xf numFmtId="0" fontId="67" fillId="23" borderId="13" xfId="0" applyFont="1" applyFill="1" applyBorder="1" applyAlignment="1">
      <alignment horizontal="right" vertical="center" indent="1"/>
    </xf>
    <xf numFmtId="0" fontId="67" fillId="23" borderId="12" xfId="0" applyFont="1" applyFill="1" applyBorder="1" applyAlignment="1">
      <alignment horizontal="right" vertical="center" indent="1"/>
    </xf>
    <xf numFmtId="0" fontId="18" fillId="22" borderId="31" xfId="0" applyFont="1" applyFill="1" applyBorder="1" applyAlignment="1">
      <alignment horizontal="center" vertical="center"/>
    </xf>
    <xf numFmtId="0" fontId="9" fillId="11" borderId="31" xfId="0" applyFont="1" applyFill="1" applyBorder="1" applyAlignment="1">
      <alignment horizontal="center" vertical="center" wrapText="1"/>
    </xf>
    <xf numFmtId="0" fontId="74" fillId="17" borderId="9" xfId="0" applyFont="1" applyFill="1" applyBorder="1" applyAlignment="1">
      <alignment horizontal="left" vertical="center" indent="1"/>
    </xf>
    <xf numFmtId="0" fontId="64" fillId="23" borderId="0" xfId="0" applyFont="1" applyFill="1" applyAlignment="1" applyProtection="1">
      <alignment horizontal="right" vertical="center"/>
      <protection locked="0"/>
    </xf>
    <xf numFmtId="14" fontId="21" fillId="15" borderId="0" xfId="0" applyNumberFormat="1" applyFont="1" applyFill="1" applyAlignment="1">
      <alignment horizontal="center" vertical="center"/>
    </xf>
    <xf numFmtId="0" fontId="0" fillId="5" borderId="10" xfId="0" applyFill="1" applyBorder="1" applyAlignment="1" applyProtection="1">
      <alignment horizontal="left" indent="1"/>
      <protection locked="0"/>
    </xf>
    <xf numFmtId="0" fontId="0" fillId="5" borderId="0" xfId="0" applyFill="1" applyAlignment="1" applyProtection="1">
      <alignment horizontal="left" indent="1"/>
      <protection locked="0"/>
    </xf>
    <xf numFmtId="0" fontId="64" fillId="23" borderId="0" xfId="0" applyFont="1" applyFill="1" applyAlignment="1" applyProtection="1">
      <alignment horizontal="right" vertical="center" wrapText="1"/>
      <protection locked="0"/>
    </xf>
    <xf numFmtId="0" fontId="39" fillId="2" borderId="21" xfId="0" applyFont="1" applyFill="1" applyBorder="1" applyAlignment="1">
      <alignment horizontal="center" vertical="center"/>
    </xf>
    <xf numFmtId="0" fontId="59" fillId="22" borderId="9" xfId="0" applyFont="1" applyFill="1" applyBorder="1" applyAlignment="1">
      <alignment horizontal="left" vertical="center" wrapText="1" indent="1"/>
    </xf>
    <xf numFmtId="0" fontId="59" fillId="22" borderId="0" xfId="0" applyFont="1" applyFill="1" applyAlignment="1">
      <alignment horizontal="left" vertical="center" wrapText="1" indent="1"/>
    </xf>
    <xf numFmtId="0" fontId="53" fillId="9" borderId="0" xfId="0" applyFont="1" applyFill="1" applyAlignment="1">
      <alignment horizontal="center" vertical="center" wrapText="1"/>
    </xf>
    <xf numFmtId="0" fontId="0" fillId="0" borderId="0" xfId="0" applyAlignment="1">
      <alignment horizontal="center"/>
    </xf>
    <xf numFmtId="0" fontId="0" fillId="7" borderId="0" xfId="0" applyFill="1" applyAlignment="1">
      <alignment horizontal="center"/>
    </xf>
    <xf numFmtId="0" fontId="0" fillId="9" borderId="0" xfId="0" quotePrefix="1" applyFill="1" applyAlignment="1">
      <alignment horizontal="left" vertical="top" wrapText="1"/>
    </xf>
    <xf numFmtId="0" fontId="30" fillId="14" borderId="17" xfId="0" applyFont="1" applyFill="1" applyBorder="1" applyAlignment="1">
      <alignment horizontal="left" vertical="center" indent="1"/>
    </xf>
    <xf numFmtId="0" fontId="30" fillId="14" borderId="16" xfId="0" applyFont="1" applyFill="1" applyBorder="1" applyAlignment="1">
      <alignment horizontal="left" vertical="center" indent="1"/>
    </xf>
    <xf numFmtId="0" fontId="30" fillId="5" borderId="16" xfId="0" applyFont="1" applyFill="1" applyBorder="1" applyAlignment="1">
      <alignment horizontal="center"/>
    </xf>
    <xf numFmtId="0" fontId="30" fillId="5" borderId="15" xfId="0" applyFont="1" applyFill="1" applyBorder="1" applyAlignment="1">
      <alignment horizontal="center"/>
    </xf>
    <xf numFmtId="0" fontId="22" fillId="9" borderId="0" xfId="0" applyFont="1" applyFill="1" applyAlignment="1">
      <alignment horizontal="left" vertical="center" wrapText="1"/>
    </xf>
    <xf numFmtId="0" fontId="22" fillId="9" borderId="0" xfId="0" applyFont="1" applyFill="1" applyAlignment="1">
      <alignment horizontal="left" vertical="top"/>
    </xf>
    <xf numFmtId="0" fontId="0" fillId="9" borderId="0" xfId="0" applyFill="1" applyAlignment="1">
      <alignment horizontal="left" vertical="top"/>
    </xf>
  </cellXfs>
  <cellStyles count="6">
    <cellStyle name="Day Header 1" xfId="1" xr:uid="{00000000-0005-0000-0000-000000000000}"/>
    <cellStyle name="Day Header 2" xfId="2" xr:uid="{00000000-0005-0000-0000-000001000000}"/>
    <cellStyle name="Good" xfId="3" builtinId="26"/>
    <cellStyle name="Hyperlink" xfId="4" builtinId="8"/>
    <cellStyle name="Normal" xfId="0" builtinId="0"/>
    <cellStyle name="Percent" xfId="5" builtinId="5"/>
  </cellStyles>
  <dxfs count="22">
    <dxf>
      <font>
        <color theme="0" tint="-4.9989318521683403E-2"/>
      </font>
    </dxf>
    <dxf>
      <font>
        <color theme="3" tint="0.89996032593768116"/>
      </font>
    </dxf>
    <dxf>
      <fill>
        <patternFill>
          <bgColor rgb="FFFF7C80"/>
        </patternFill>
      </fill>
    </dxf>
    <dxf>
      <fill>
        <patternFill>
          <bgColor rgb="FF00CC99"/>
        </patternFill>
      </fill>
    </dxf>
    <dxf>
      <font>
        <color theme="2"/>
      </font>
    </dxf>
    <dxf>
      <font>
        <color theme="2"/>
      </font>
    </dxf>
    <dxf>
      <numFmt numFmtId="13" formatCode="0%"/>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numFmt numFmtId="167" formatCode="[$-409]dd\-mmm\-yy;@"/>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border outline="0">
        <top style="thin">
          <color theme="2" tint="-9.9887081514938816E-2"/>
        </top>
      </border>
    </dxf>
    <dxf>
      <alignment horizontal="left" vertical="center"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center" textRotation="0" wrapText="0" indent="0" justifyLastLine="0" shrinkToFit="0" readingOrder="0"/>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thin">
          <color theme="1"/>
        </top>
      </border>
    </dxf>
    <dxf>
      <font>
        <b/>
        <i val="0"/>
        <color theme="0"/>
      </font>
      <fill>
        <patternFill>
          <bgColor theme="7" tint="-0.24994659260841701"/>
        </patternFill>
      </fill>
      <border diagonalUp="0" diagonalDown="0">
        <left/>
        <right/>
        <top/>
        <bottom/>
        <vertical/>
        <horizontal/>
      </border>
    </dxf>
    <dxf>
      <font>
        <color theme="1"/>
      </font>
      <border>
        <top style="thin">
          <color theme="9" tint="0.79998168889431442"/>
        </top>
        <bottom style="thin">
          <color theme="9" tint="0.79998168889431442"/>
        </bottom>
      </border>
    </dxf>
  </dxfs>
  <tableStyles count="1" defaultTableStyle="TableStyleMedium2" defaultPivotStyle="PivotStyleLight16">
    <tableStyle name="TableStyleAnalysistabs" pivot="0" count="7" xr9:uid="{A89101B4-4DEB-4830-8418-31C346787C56}">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E8F7FC"/>
      <color rgb="FFDAF2FA"/>
      <color rgb="FFFF7C80"/>
      <color rgb="FF00CC99"/>
      <color rgb="FFDDDDDD"/>
      <color rgb="FF99CCFF"/>
      <color rgb="FF00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4781982897299"/>
          <c:y val="5.9663895612115547E-2"/>
          <c:w val="0.63118719837439685"/>
          <c:h val="0.90110265214772045"/>
        </c:manualLayout>
      </c:layout>
      <c:doughnutChart>
        <c:varyColors val="1"/>
        <c:ser>
          <c:idx val="0"/>
          <c:order val="0"/>
          <c:spPr>
            <a:solidFill>
              <a:srgbClr val="FF7C80"/>
            </a:solidFill>
            <a:effectLst>
              <a:outerShdw blurRad="63500" sx="102000" sy="102000" algn="ctr" rotWithShape="0">
                <a:schemeClr val="accent4">
                  <a:lumMod val="50000"/>
                  <a:alpha val="40000"/>
                </a:schemeClr>
              </a:outerShdw>
            </a:effectLst>
            <a:scene3d>
              <a:camera prst="orthographicFront"/>
              <a:lightRig rig="threePt" dir="t"/>
            </a:scene3d>
          </c:spPr>
          <c:dPt>
            <c:idx val="0"/>
            <c:bubble3D val="0"/>
            <c:spPr>
              <a:solidFill>
                <a:schemeClr val="accent4"/>
              </a:solidFill>
              <a:effectLst>
                <a:outerShdw blurRad="63500" sx="102000" sy="102000" algn="ctr" rotWithShape="0">
                  <a:schemeClr val="accent4">
                    <a:lumMod val="50000"/>
                    <a:alpha val="40000"/>
                  </a:schemeClr>
                </a:outerShdw>
              </a:effectLst>
              <a:scene3d>
                <a:camera prst="orthographicFront"/>
                <a:lightRig rig="threePt" dir="t"/>
              </a:scene3d>
            </c:spPr>
            <c:extLst>
              <c:ext xmlns:c16="http://schemas.microsoft.com/office/drawing/2014/chart" uri="{C3380CC4-5D6E-409C-BE32-E72D297353CC}">
                <c16:uniqueId val="{00000001-8CB9-4A4C-9DC6-376D0CA5D640}"/>
              </c:ext>
            </c:extLst>
          </c:dPt>
          <c:dPt>
            <c:idx val="1"/>
            <c:bubble3D val="0"/>
            <c:spPr>
              <a:solidFill>
                <a:schemeClr val="bg1"/>
              </a:solidFill>
              <a:effectLst>
                <a:outerShdw blurRad="63500" sx="102000" sy="102000" algn="ctr" rotWithShape="0">
                  <a:schemeClr val="accent4">
                    <a:lumMod val="50000"/>
                    <a:alpha val="40000"/>
                  </a:schemeClr>
                </a:outerShdw>
              </a:effectLst>
              <a:scene3d>
                <a:camera prst="orthographicFront"/>
                <a:lightRig rig="threePt" dir="t"/>
              </a:scene3d>
            </c:spPr>
            <c:extLst>
              <c:ext xmlns:c16="http://schemas.microsoft.com/office/drawing/2014/chart" uri="{C3380CC4-5D6E-409C-BE32-E72D297353CC}">
                <c16:uniqueId val="{00000002-8CB9-4A4C-9DC6-376D0CA5D640}"/>
              </c:ext>
            </c:extLst>
          </c:dPt>
          <c:val>
            <c:numRef>
              <c:f>Dashboard!$G$12:$G$13</c:f>
              <c:numCache>
                <c:formatCode>0%</c:formatCode>
                <c:ptCount val="2"/>
                <c:pt idx="0">
                  <c:v>0.48812499999999986</c:v>
                </c:pt>
                <c:pt idx="1">
                  <c:v>0.51187500000000008</c:v>
                </c:pt>
              </c:numCache>
            </c:numRef>
          </c:val>
          <c:extLst>
            <c:ext xmlns:c16="http://schemas.microsoft.com/office/drawing/2014/chart" uri="{C3380CC4-5D6E-409C-BE32-E72D297353CC}">
              <c16:uniqueId val="{00000003-8CB9-4A4C-9DC6-376D0CA5D640}"/>
            </c:ext>
          </c:extLst>
        </c:ser>
        <c:dLbls>
          <c:showLegendKey val="0"/>
          <c:showVal val="0"/>
          <c:showCatName val="0"/>
          <c:showSerName val="0"/>
          <c:showPercent val="0"/>
          <c:showBubbleSize val="0"/>
          <c:showLeaderLines val="1"/>
        </c:dLbls>
        <c:firstSliceAng val="0"/>
        <c:holeSize val="76"/>
      </c:doughnutChart>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697519142887073"/>
          <c:y val="1.4812502751871445E-2"/>
          <c:w val="0.60459713736049125"/>
          <c:h val="0.96486825480289451"/>
        </c:manualLayout>
      </c:layout>
      <c:barChart>
        <c:barDir val="bar"/>
        <c:grouping val="percentStacked"/>
        <c:varyColors val="0"/>
        <c:ser>
          <c:idx val="0"/>
          <c:order val="0"/>
          <c:tx>
            <c:strRef>
              <c:f>Projects!$G$4</c:f>
              <c:strCache>
                <c:ptCount val="1"/>
                <c:pt idx="0">
                  <c:v>%Progress</c:v>
                </c:pt>
              </c:strCache>
            </c:strRef>
          </c:tx>
          <c:spPr>
            <a:solidFill>
              <a:schemeClr val="accent4"/>
            </a:solidFill>
          </c:spPr>
          <c:invertIfNegative val="0"/>
          <c:dPt>
            <c:idx val="0"/>
            <c:invertIfNegative val="0"/>
            <c:bubble3D val="0"/>
            <c:spPr>
              <a:solidFill>
                <a:schemeClr val="accent4">
                  <a:lumMod val="75000"/>
                </a:schemeClr>
              </a:solidFill>
            </c:spPr>
            <c:extLst>
              <c:ext xmlns:c16="http://schemas.microsoft.com/office/drawing/2014/chart" uri="{C3380CC4-5D6E-409C-BE32-E72D297353CC}">
                <c16:uniqueId val="{00000001-C0EE-4166-B45C-437E54179BA1}"/>
              </c:ext>
            </c:extLst>
          </c:dPt>
          <c:dLbls>
            <c:numFmt formatCode="[=0]\ ;0%" sourceLinked="0"/>
            <c:spPr>
              <a:noFill/>
            </c:spPr>
            <c:txPr>
              <a:bodyPr/>
              <a:lstStyle/>
              <a:p>
                <a:pPr>
                  <a:defRPr b="0">
                    <a:solidFill>
                      <a:schemeClr val="bg1"/>
                    </a:solidFill>
                    <a:latin typeface="Bahnschrift" panose="020B0502040204020203"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Projects!$B$5:$B$15</c:f>
              <c:strCache>
                <c:ptCount val="11"/>
                <c:pt idx="0">
                  <c:v>All Projects</c:v>
                </c:pt>
                <c:pt idx="1">
                  <c:v>Project 1</c:v>
                </c:pt>
                <c:pt idx="2">
                  <c:v>Project 2</c:v>
                </c:pt>
                <c:pt idx="3">
                  <c:v>Project 3</c:v>
                </c:pt>
                <c:pt idx="4">
                  <c:v>Project 4</c:v>
                </c:pt>
                <c:pt idx="5">
                  <c:v>Project 5</c:v>
                </c:pt>
                <c:pt idx="6">
                  <c:v>Project 6</c:v>
                </c:pt>
                <c:pt idx="7">
                  <c:v>Project 7</c:v>
                </c:pt>
                <c:pt idx="8">
                  <c:v>Project 8</c:v>
                </c:pt>
                <c:pt idx="9">
                  <c:v>Project 9</c:v>
                </c:pt>
                <c:pt idx="10">
                  <c:v>Project 10</c:v>
                </c:pt>
              </c:strCache>
            </c:strRef>
          </c:cat>
          <c:val>
            <c:numRef>
              <c:f>Projects!$G$5:$G$15</c:f>
              <c:numCache>
                <c:formatCode>0%</c:formatCode>
                <c:ptCount val="11"/>
                <c:pt idx="0">
                  <c:v>0.48812499999999986</c:v>
                </c:pt>
                <c:pt idx="1">
                  <c:v>0.49499999999999994</c:v>
                </c:pt>
                <c:pt idx="2">
                  <c:v>0.54999999999999993</c:v>
                </c:pt>
                <c:pt idx="3">
                  <c:v>0.74</c:v>
                </c:pt>
                <c:pt idx="4">
                  <c:v>0.23571428571428574</c:v>
                </c:pt>
                <c:pt idx="5">
                  <c:v>0.67500000000000004</c:v>
                </c:pt>
                <c:pt idx="6">
                  <c:v>0.5</c:v>
                </c:pt>
                <c:pt idx="7">
                  <c:v>0.41111111111111115</c:v>
                </c:pt>
                <c:pt idx="8">
                  <c:v>0.41818181818181821</c:v>
                </c:pt>
                <c:pt idx="9">
                  <c:v>0.57499999999999996</c:v>
                </c:pt>
                <c:pt idx="10">
                  <c:v>0.40625</c:v>
                </c:pt>
              </c:numCache>
            </c:numRef>
          </c:val>
          <c:extLst>
            <c:ext xmlns:c16="http://schemas.microsoft.com/office/drawing/2014/chart" uri="{C3380CC4-5D6E-409C-BE32-E72D297353CC}">
              <c16:uniqueId val="{00000000-BD49-411D-8447-6089E4F704CF}"/>
            </c:ext>
          </c:extLst>
        </c:ser>
        <c:ser>
          <c:idx val="1"/>
          <c:order val="1"/>
          <c:tx>
            <c:strRef>
              <c:f>Projects!$H$4</c:f>
              <c:strCache>
                <c:ptCount val="1"/>
                <c:pt idx="0">
                  <c:v>Remaining</c:v>
                </c:pt>
              </c:strCache>
            </c:strRef>
          </c:tx>
          <c:spPr>
            <a:solidFill>
              <a:schemeClr val="bg1">
                <a:lumMod val="95000"/>
              </a:schemeClr>
            </a:solidFill>
          </c:spPr>
          <c:invertIfNegative val="0"/>
          <c:cat>
            <c:strRef>
              <c:f>Projects!$B$5:$B$15</c:f>
              <c:strCache>
                <c:ptCount val="11"/>
                <c:pt idx="0">
                  <c:v>All Projects</c:v>
                </c:pt>
                <c:pt idx="1">
                  <c:v>Project 1</c:v>
                </c:pt>
                <c:pt idx="2">
                  <c:v>Project 2</c:v>
                </c:pt>
                <c:pt idx="3">
                  <c:v>Project 3</c:v>
                </c:pt>
                <c:pt idx="4">
                  <c:v>Project 4</c:v>
                </c:pt>
                <c:pt idx="5">
                  <c:v>Project 5</c:v>
                </c:pt>
                <c:pt idx="6">
                  <c:v>Project 6</c:v>
                </c:pt>
                <c:pt idx="7">
                  <c:v>Project 7</c:v>
                </c:pt>
                <c:pt idx="8">
                  <c:v>Project 8</c:v>
                </c:pt>
                <c:pt idx="9">
                  <c:v>Project 9</c:v>
                </c:pt>
                <c:pt idx="10">
                  <c:v>Project 10</c:v>
                </c:pt>
              </c:strCache>
            </c:strRef>
          </c:cat>
          <c:val>
            <c:numRef>
              <c:f>Projects!$H$5:$H$15</c:f>
              <c:numCache>
                <c:formatCode>0%</c:formatCode>
                <c:ptCount val="11"/>
                <c:pt idx="0">
                  <c:v>0.51187500000000008</c:v>
                </c:pt>
                <c:pt idx="1">
                  <c:v>0.50500000000000012</c:v>
                </c:pt>
                <c:pt idx="2">
                  <c:v>0.45000000000000007</c:v>
                </c:pt>
                <c:pt idx="3">
                  <c:v>0.26</c:v>
                </c:pt>
                <c:pt idx="4">
                  <c:v>0.76428571428571423</c:v>
                </c:pt>
                <c:pt idx="5">
                  <c:v>0.32499999999999996</c:v>
                </c:pt>
                <c:pt idx="6">
                  <c:v>0.5</c:v>
                </c:pt>
                <c:pt idx="7">
                  <c:v>0.5888888888888888</c:v>
                </c:pt>
                <c:pt idx="8">
                  <c:v>0.58181818181818179</c:v>
                </c:pt>
                <c:pt idx="9">
                  <c:v>0.42500000000000004</c:v>
                </c:pt>
                <c:pt idx="10">
                  <c:v>0.59375</c:v>
                </c:pt>
              </c:numCache>
            </c:numRef>
          </c:val>
          <c:extLst>
            <c:ext xmlns:c16="http://schemas.microsoft.com/office/drawing/2014/chart" uri="{C3380CC4-5D6E-409C-BE32-E72D297353CC}">
              <c16:uniqueId val="{00000001-BD49-411D-8447-6089E4F704CF}"/>
            </c:ext>
          </c:extLst>
        </c:ser>
        <c:dLbls>
          <c:showLegendKey val="0"/>
          <c:showVal val="0"/>
          <c:showCatName val="0"/>
          <c:showSerName val="0"/>
          <c:showPercent val="0"/>
          <c:showBubbleSize val="0"/>
        </c:dLbls>
        <c:gapWidth val="24"/>
        <c:overlap val="100"/>
        <c:axId val="65108608"/>
        <c:axId val="65114496"/>
      </c:barChart>
      <c:catAx>
        <c:axId val="65108608"/>
        <c:scaling>
          <c:orientation val="maxMin"/>
        </c:scaling>
        <c:delete val="0"/>
        <c:axPos val="l"/>
        <c:numFmt formatCode="General" sourceLinked="0"/>
        <c:majorTickMark val="none"/>
        <c:minorTickMark val="none"/>
        <c:tickLblPos val="nextTo"/>
        <c:spPr>
          <a:ln>
            <a:noFill/>
          </a:ln>
        </c:spPr>
        <c:txPr>
          <a:bodyPr/>
          <a:lstStyle/>
          <a:p>
            <a:pPr>
              <a:defRPr>
                <a:latin typeface="Bahnschrift" panose="020B0502040204020203" pitchFamily="34" charset="0"/>
              </a:defRPr>
            </a:pPr>
            <a:endParaRPr lang="en-US"/>
          </a:p>
        </c:txPr>
        <c:crossAx val="65114496"/>
        <c:crosses val="autoZero"/>
        <c:auto val="1"/>
        <c:lblAlgn val="ctr"/>
        <c:lblOffset val="100"/>
        <c:noMultiLvlLbl val="0"/>
      </c:catAx>
      <c:valAx>
        <c:axId val="65114496"/>
        <c:scaling>
          <c:orientation val="minMax"/>
        </c:scaling>
        <c:delete val="1"/>
        <c:axPos val="t"/>
        <c:numFmt formatCode="0%" sourceLinked="1"/>
        <c:majorTickMark val="out"/>
        <c:minorTickMark val="none"/>
        <c:tickLblPos val="nextTo"/>
        <c:crossAx val="651086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Scroll" dx="16" fmlaLink="$Z$1" horiz="1" max="100" page="10" val="0"/>
</file>

<file path=xl/drawings/_rels/drawing1.xml.rels><?xml version="1.0" encoding="UTF-8" standalone="yes"?>
<Relationships xmlns="http://schemas.openxmlformats.org/package/2006/relationships"><Relationship Id="rId8" Type="http://schemas.openxmlformats.org/officeDocument/2006/relationships/hyperlink" Target="https://excelx.com/?utm_source=xlx&amp;utm_medium=xlfn" TargetMode="External"/><Relationship Id="rId3" Type="http://schemas.openxmlformats.org/officeDocument/2006/relationships/image" Target="../media/image2.png"/><Relationship Id="rId7" Type="http://schemas.openxmlformats.org/officeDocument/2006/relationships/hyperlink" Target="https://excelx.com/templates/?utm_source=xlx&amp;utm_medium=xlfn" TargetMode="External"/><Relationship Id="rId2" Type="http://schemas.openxmlformats.org/officeDocument/2006/relationships/image" Target="../media/image1.png"/><Relationship Id="rId1" Type="http://schemas.openxmlformats.org/officeDocument/2006/relationships/hyperlink" Target="https://analysistabs.org/?utm_source=xlx&amp;utm_medium=xlmpplan" TargetMode="External"/><Relationship Id="rId6" Type="http://schemas.openxmlformats.org/officeDocument/2006/relationships/hyperlink" Target="mailto:info@analysistabs.com?subject=Analysistabs%20Templates%20-%20Feedback&amp;utm_source=xlx&amp;utm_medium=xlfn" TargetMode="External"/><Relationship Id="rId5" Type="http://schemas.openxmlformats.org/officeDocument/2006/relationships/hyperlink" Target="https://excelx.com/templates/?utm_source=xlx&amp;utm_medium=xlmpplan" TargetMode="External"/><Relationship Id="rId10" Type="http://schemas.openxmlformats.org/officeDocument/2006/relationships/hyperlink" Target="https://analysistabs.org/product/simple-multiple-project-tracking-template-excel/?utm_source=xlx&amp;utm_medium=xlmpplan" TargetMode="External"/><Relationship Id="rId4" Type="http://schemas.openxmlformats.org/officeDocument/2006/relationships/image" Target="../media/image3.png"/><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org/product/simple-multiple-project-tracking-template-excel/?utm_source=xlx&amp;utm_medium=xlmpplan"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https://analysistabs.org/?utm_source=xlx&amp;utm_medium=xlmpplan"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analysistabs.org/?utm_source=xlx&amp;utm_medium=xlmpplan" TargetMode="External"/><Relationship Id="rId1" Type="http://schemas.openxmlformats.org/officeDocument/2006/relationships/hyperlink" Target="https://analysistabs.org/product/simple-multiple-project-tracking-template-excel/?utm_source=xlx&amp;utm_medium=xlmpplan"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analysistabs.org/" TargetMode="External"/><Relationship Id="rId2" Type="http://schemas.openxmlformats.org/officeDocument/2006/relationships/image" Target="../media/image2.png"/><Relationship Id="rId1" Type="http://schemas.openxmlformats.org/officeDocument/2006/relationships/hyperlink" Target="https://analysistabs.org/?utm_source=xlx&amp;utm_medium=xlmpplan" TargetMode="External"/><Relationship Id="rId5" Type="http://schemas.openxmlformats.org/officeDocument/2006/relationships/hyperlink" Target="https://analysistabs.org/product/simple-multiple-project-tracking-template-excel/?utm_source=xlx&amp;utm_medium=xlmpplan" TargetMode="External"/><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https://analysistabs.org/?utm_source=xlx&amp;utm_medium=xlmpplan" TargetMode="External"/><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hyperlink" Target="https://analysistabs.org/?utm_source=xlx&amp;utm_medium=xlmpplan" TargetMode="External"/><Relationship Id="rId2" Type="http://schemas.openxmlformats.org/officeDocument/2006/relationships/image" Target="../media/image4.png"/><Relationship Id="rId1" Type="http://schemas.openxmlformats.org/officeDocument/2006/relationships/hyperlink" Target="https://excelx.com/?utm_source=xlx&amp;utm_medium=xlmppla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174234</xdr:colOff>
      <xdr:row>1</xdr:row>
      <xdr:rowOff>308273</xdr:rowOff>
    </xdr:from>
    <xdr:ext cx="498768" cy="510343"/>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7D5E1AD6-A0E3-41B5-A9D9-2E1462F99A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848" y="433459"/>
          <a:ext cx="498768" cy="510343"/>
        </a:xfrm>
        <a:prstGeom prst="rect">
          <a:avLst/>
        </a:prstGeom>
        <a:ln>
          <a:noFill/>
        </a:ln>
        <a:effectLst>
          <a:outerShdw blurRad="292100" dist="139700" dir="2700000" algn="tl" rotWithShape="0">
            <a:srgbClr val="333333">
              <a:alpha val="65000"/>
            </a:srgbClr>
          </a:outerShdw>
        </a:effectLst>
      </xdr:spPr>
    </xdr:pic>
    <xdr:clientData/>
  </xdr:one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1" tooltip="120+ Premium Project Management Templates"/>
          <a:extLst>
            <a:ext uri="{FF2B5EF4-FFF2-40B4-BE49-F238E27FC236}">
              <a16:creationId xmlns:a16="http://schemas.microsoft.com/office/drawing/2014/main" id="{3DF6E445-6B4C-4989-9293-5C31CF15218E}"/>
            </a:ext>
          </a:extLst>
        </xdr:cNvPr>
        <xdr:cNvGrpSpPr/>
      </xdr:nvGrpSpPr>
      <xdr:grpSpPr>
        <a:xfrm>
          <a:off x="8250306" y="1266872"/>
          <a:ext cx="5940223" cy="5444942"/>
          <a:chOff x="6087241" y="2782203"/>
          <a:chExt cx="5791638" cy="5552707"/>
        </a:xfrm>
      </xdr:grpSpPr>
      <xdr:pic>
        <xdr:nvPicPr>
          <xdr:cNvPr id="4" name="Picture 3">
            <a:extLst>
              <a:ext uri="{FF2B5EF4-FFF2-40B4-BE49-F238E27FC236}">
                <a16:creationId xmlns:a16="http://schemas.microsoft.com/office/drawing/2014/main" id="{095B7707-05E9-7291-1CA0-4644B2FE71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extLst>
              <a:ext uri="{FF2B5EF4-FFF2-40B4-BE49-F238E27FC236}">
                <a16:creationId xmlns:a16="http://schemas.microsoft.com/office/drawing/2014/main" id="{83F65D12-3F0C-7ECC-1F4E-493B69CFAEF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extLst>
              <a:ext uri="{FF2B5EF4-FFF2-40B4-BE49-F238E27FC236}">
                <a16:creationId xmlns:a16="http://schemas.microsoft.com/office/drawing/2014/main" id="{7C7DA56E-48C6-038D-1797-F4EBC47277FF}"/>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extLst>
              <a:ext uri="{FF2B5EF4-FFF2-40B4-BE49-F238E27FC236}">
                <a16:creationId xmlns:a16="http://schemas.microsoft.com/office/drawing/2014/main" id="{FDA1C255-2516-693D-001E-F2842CBF6EF0}"/>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30</xdr:row>
      <xdr:rowOff>102246</xdr:rowOff>
    </xdr:from>
    <xdr:to>
      <xdr:col>14</xdr:col>
      <xdr:colOff>1322815</xdr:colOff>
      <xdr:row>41</xdr:row>
      <xdr:rowOff>187685</xdr:rowOff>
    </xdr:to>
    <xdr:grpSp>
      <xdr:nvGrpSpPr>
        <xdr:cNvPr id="8" name="Group 7">
          <a:hlinkClick xmlns:r="http://schemas.openxmlformats.org/officeDocument/2006/relationships" r:id="rId5" tooltip="Free Excel Templates"/>
          <a:extLst>
            <a:ext uri="{FF2B5EF4-FFF2-40B4-BE49-F238E27FC236}">
              <a16:creationId xmlns:a16="http://schemas.microsoft.com/office/drawing/2014/main" id="{C1A9B99E-0A93-4C4D-B22E-99E351D33CBB}"/>
            </a:ext>
          </a:extLst>
        </xdr:cNvPr>
        <xdr:cNvGrpSpPr/>
      </xdr:nvGrpSpPr>
      <xdr:grpSpPr>
        <a:xfrm>
          <a:off x="8250306" y="8347862"/>
          <a:ext cx="5960194" cy="1111448"/>
          <a:chOff x="2973232" y="7803081"/>
          <a:chExt cx="6444690" cy="1117874"/>
        </a:xfrm>
      </xdr:grpSpPr>
      <xdr:sp macro="" textlink="">
        <xdr:nvSpPr>
          <xdr:cNvPr id="9" name="Rounded Rectangle 6">
            <a:extLst>
              <a:ext uri="{FF2B5EF4-FFF2-40B4-BE49-F238E27FC236}">
                <a16:creationId xmlns:a16="http://schemas.microsoft.com/office/drawing/2014/main" id="{699C9898-A135-0F9B-C0C1-3921A009E115}"/>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7C1B2A92-9587-FA41-2D82-3938F51AA3D3}"/>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26</xdr:row>
      <xdr:rowOff>0</xdr:rowOff>
    </xdr:from>
    <xdr:to>
      <xdr:col>14</xdr:col>
      <xdr:colOff>1491506</xdr:colOff>
      <xdr:row>26</xdr:row>
      <xdr:rowOff>0</xdr:rowOff>
    </xdr:to>
    <xdr:cxnSp macro="">
      <xdr:nvCxnSpPr>
        <xdr:cNvPr id="11" name="Straight Connector 10">
          <a:extLst>
            <a:ext uri="{FF2B5EF4-FFF2-40B4-BE49-F238E27FC236}">
              <a16:creationId xmlns:a16="http://schemas.microsoft.com/office/drawing/2014/main" id="{EBD8FE7B-63A5-4F91-AC21-CAC37F6CBCAB}"/>
            </a:ext>
          </a:extLst>
        </xdr:cNvPr>
        <xdr:cNvCxnSpPr/>
      </xdr:nvCxnSpPr>
      <xdr:spPr>
        <a:xfrm flipV="1">
          <a:off x="8050237" y="7157357"/>
          <a:ext cx="6324512"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29</xdr:row>
      <xdr:rowOff>142327</xdr:rowOff>
    </xdr:from>
    <xdr:to>
      <xdr:col>8</xdr:col>
      <xdr:colOff>726253</xdr:colOff>
      <xdr:row>31</xdr:row>
      <xdr:rowOff>4466</xdr:rowOff>
    </xdr:to>
    <xdr:sp macro="" textlink="">
      <xdr:nvSpPr>
        <xdr:cNvPr id="12" name="Freeform: Shape 11">
          <a:hlinkClick xmlns:r="http://schemas.openxmlformats.org/officeDocument/2006/relationships" r:id="rId6" tooltip="Mail to info@analysistabs.com"/>
          <a:extLst>
            <a:ext uri="{FF2B5EF4-FFF2-40B4-BE49-F238E27FC236}">
              <a16:creationId xmlns:a16="http://schemas.microsoft.com/office/drawing/2014/main" id="{FE5A6181-9BA2-4E64-AFF6-6B6FB709ACA4}"/>
            </a:ext>
          </a:extLst>
        </xdr:cNvPr>
        <xdr:cNvSpPr>
          <a:spLocks noChangeAspect="1"/>
        </xdr:cNvSpPr>
      </xdr:nvSpPr>
      <xdr:spPr>
        <a:xfrm>
          <a:off x="6140807" y="8186870"/>
          <a:ext cx="365760" cy="373767"/>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3" name="Freeform: Shape 12">
          <a:hlinkClick xmlns:r="http://schemas.openxmlformats.org/officeDocument/2006/relationships" r:id="rId7" tooltip="Free Excel Templates"/>
          <a:extLst>
            <a:ext uri="{FF2B5EF4-FFF2-40B4-BE49-F238E27FC236}">
              <a16:creationId xmlns:a16="http://schemas.microsoft.com/office/drawing/2014/main" id="{966CB56E-D608-4B57-87C2-AFB9F975E938}"/>
            </a:ext>
          </a:extLst>
        </xdr:cNvPr>
        <xdr:cNvSpPr>
          <a:spLocks noChangeAspect="1"/>
        </xdr:cNvSpPr>
      </xdr:nvSpPr>
      <xdr:spPr>
        <a:xfrm>
          <a:off x="6173652" y="4616545"/>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4" name="Freeform: Shape 13">
          <a:hlinkClick xmlns:r="http://schemas.openxmlformats.org/officeDocument/2006/relationships" r:id="rId1" tooltip="120+ Premium Project Management Templates"/>
          <a:extLst>
            <a:ext uri="{FF2B5EF4-FFF2-40B4-BE49-F238E27FC236}">
              <a16:creationId xmlns:a16="http://schemas.microsoft.com/office/drawing/2014/main" id="{04A28DCE-DC09-46E1-ABE8-6CE7BF52613B}"/>
            </a:ext>
          </a:extLst>
        </xdr:cNvPr>
        <xdr:cNvSpPr>
          <a:spLocks noChangeAspect="1"/>
        </xdr:cNvSpPr>
      </xdr:nvSpPr>
      <xdr:spPr>
        <a:xfrm>
          <a:off x="6140807" y="6564649"/>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oneCellAnchor>
    <xdr:from>
      <xdr:col>2</xdr:col>
      <xdr:colOff>21897</xdr:colOff>
      <xdr:row>2</xdr:row>
      <xdr:rowOff>317501</xdr:rowOff>
    </xdr:from>
    <xdr:ext cx="842358" cy="146304"/>
    <xdr:pic>
      <xdr:nvPicPr>
        <xdr:cNvPr id="15" name="Picture 14">
          <a:hlinkClick xmlns:r="http://schemas.openxmlformats.org/officeDocument/2006/relationships" r:id="rId8" tooltip="Excelx.com"/>
          <a:extLst>
            <a:ext uri="{FF2B5EF4-FFF2-40B4-BE49-F238E27FC236}">
              <a16:creationId xmlns:a16="http://schemas.microsoft.com/office/drawing/2014/main" id="{42153D4B-AB93-4125-9C9F-4AFE9E883BF1}"/>
            </a:ext>
          </a:extLst>
        </xdr:cNvPr>
        <xdr:cNvPicPr>
          <a:picLocks noChangeAspect="1"/>
        </xdr:cNvPicPr>
      </xdr:nvPicPr>
      <xdr:blipFill>
        <a:blip xmlns:r="http://schemas.openxmlformats.org/officeDocument/2006/relationships" r:embed="rId9">
          <a:biLevel thresh="25000"/>
          <a:extLst>
            <a:ext uri="{28A0092B-C50C-407E-A947-70E740481C1C}">
              <a14:useLocalDpi xmlns:a14="http://schemas.microsoft.com/office/drawing/2010/main" val="0"/>
            </a:ext>
          </a:extLst>
        </a:blip>
        <a:srcRect/>
        <a:stretch/>
      </xdr:blipFill>
      <xdr:spPr>
        <a:xfrm>
          <a:off x="201511" y="1079501"/>
          <a:ext cx="842358" cy="146304"/>
        </a:xfrm>
        <a:prstGeom prst="rect">
          <a:avLst/>
        </a:prstGeom>
        <a:noFill/>
        <a:ln cap="flat">
          <a:noFill/>
          <a:prstDash val="solid"/>
          <a:miter/>
        </a:ln>
        <a:effectLst/>
      </xdr:spPr>
    </xdr:pic>
    <xdr:clientData/>
  </xdr:oneCellAnchor>
  <xdr:twoCellAnchor>
    <xdr:from>
      <xdr:col>8</xdr:col>
      <xdr:colOff>100098</xdr:colOff>
      <xdr:row>4</xdr:row>
      <xdr:rowOff>193941</xdr:rowOff>
    </xdr:from>
    <xdr:to>
      <xdr:col>8</xdr:col>
      <xdr:colOff>1351330</xdr:colOff>
      <xdr:row>11</xdr:row>
      <xdr:rowOff>138099</xdr:rowOff>
    </xdr:to>
    <xdr:sp macro="" textlink="">
      <xdr:nvSpPr>
        <xdr:cNvPr id="16" name="Rounded Rectangle 6">
          <a:hlinkClick xmlns:r="http://schemas.openxmlformats.org/officeDocument/2006/relationships" r:id="rId10"/>
          <a:extLst>
            <a:ext uri="{FF2B5EF4-FFF2-40B4-BE49-F238E27FC236}">
              <a16:creationId xmlns:a16="http://schemas.microsoft.com/office/drawing/2014/main" id="{0997AFE3-D82D-49AD-A695-9C4D2976DAA8}"/>
            </a:ext>
          </a:extLst>
        </xdr:cNvPr>
        <xdr:cNvSpPr/>
      </xdr:nvSpPr>
      <xdr:spPr>
        <a:xfrm>
          <a:off x="5880412" y="1783255"/>
          <a:ext cx="1251232" cy="1783844"/>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Get the Full Version</a:t>
          </a:r>
        </a:p>
        <a:p>
          <a:pPr marL="0" marR="0" indent="0" algn="ctr" defTabSz="914400" eaLnBrk="1" fontAlgn="auto" latinLnBrk="0" hangingPunct="1">
            <a:lnSpc>
              <a:spcPct val="100000"/>
            </a:lnSpc>
            <a:spcBef>
              <a:spcPts val="0"/>
            </a:spcBef>
            <a:spcAft>
              <a:spcPts val="0"/>
            </a:spcAft>
            <a:buClrTx/>
            <a:buSzTx/>
            <a:buFontTx/>
            <a:buNone/>
            <a:tabLst/>
            <a:defRPr/>
          </a:pPr>
          <a:br>
            <a:rPr lang="nl-NL" sz="1600" b="1" i="0">
              <a:solidFill>
                <a:schemeClr val="lt1"/>
              </a:solidFill>
              <a:effectLst/>
              <a:latin typeface="Webdings" panose="05030102010509060703" pitchFamily="18" charset="2"/>
              <a:ea typeface="+mn-ea"/>
              <a:cs typeface="+mn-cs"/>
            </a:rPr>
          </a:br>
          <a:r>
            <a:rPr lang="nl-NL" sz="2000" b="1" i="0">
              <a:solidFill>
                <a:schemeClr val="lt1"/>
              </a:solidFill>
              <a:effectLst/>
              <a:latin typeface="Webdings" panose="05030102010509060703" pitchFamily="18" charset="2"/>
              <a:ea typeface="+mn-ea"/>
              <a:cs typeface="+mn-cs"/>
            </a:rPr>
            <a:t>4</a:t>
          </a:r>
          <a:endParaRPr lang="nl-NL" sz="2000" b="1" i="0">
            <a:solidFill>
              <a:schemeClr val="bg1"/>
            </a:solidFill>
            <a:effectLst/>
            <a:latin typeface="Webdings" panose="05030102010509060703" pitchFamily="18" charset="2"/>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239486</xdr:colOff>
          <xdr:row>0</xdr:row>
          <xdr:rowOff>136071</xdr:rowOff>
        </xdr:from>
        <xdr:to>
          <xdr:col>24</xdr:col>
          <xdr:colOff>255814</xdr:colOff>
          <xdr:row>0</xdr:row>
          <xdr:rowOff>402771</xdr:rowOff>
        </xdr:to>
        <xdr:sp macro="" textlink="">
          <xdr:nvSpPr>
            <xdr:cNvPr id="1056" name="Scroll Bar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4</xdr:col>
      <xdr:colOff>1685925</xdr:colOff>
      <xdr:row>3</xdr:row>
      <xdr:rowOff>21770</xdr:rowOff>
    </xdr:from>
    <xdr:to>
      <xdr:col>6</xdr:col>
      <xdr:colOff>1219200</xdr:colOff>
      <xdr:row>8</xdr:row>
      <xdr:rowOff>130627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78105</xdr:colOff>
      <xdr:row>5</xdr:row>
      <xdr:rowOff>47625</xdr:rowOff>
    </xdr:from>
    <xdr:to>
      <xdr:col>6</xdr:col>
      <xdr:colOff>992505</xdr:colOff>
      <xdr:row>6</xdr:row>
      <xdr:rowOff>180976</xdr:rowOff>
    </xdr:to>
    <xdr:sp macro="" textlink="$G$12:$G$12">
      <xdr:nvSpPr>
        <xdr:cNvPr id="1027" name="Ribbon">
          <a:extLst>
            <a:ext uri="{FF2B5EF4-FFF2-40B4-BE49-F238E27FC236}">
              <a16:creationId xmlns:a16="http://schemas.microsoft.com/office/drawing/2014/main" id="{00000000-0008-0000-0100-000003040000}"/>
            </a:ext>
          </a:extLst>
        </xdr:cNvPr>
        <xdr:cNvSpPr>
          <a:spLocks/>
        </xdr:cNvSpPr>
      </xdr:nvSpPr>
      <xdr:spPr bwMode="auto">
        <a:xfrm>
          <a:off x="4564380" y="1333500"/>
          <a:ext cx="914400" cy="323851"/>
        </a:xfrm>
        <a:prstGeom prst="rect">
          <a:avLst/>
        </a:prstGeom>
        <a:noFill/>
        <a:ln>
          <a:noFill/>
        </a:ln>
      </xdr:spPr>
      <xdr:txBody>
        <a:bodyPr lIns="0" tIns="0" rIns="0" bIns="0" anchor="ctr"/>
        <a:lstStyle/>
        <a:p>
          <a:pPr algn="ctr"/>
          <a:fld id="{FF521F5B-1B51-43E4-A00E-53D9FD9E7D42}" type="TxLink">
            <a:rPr lang="en-US" sz="1800" b="0" i="0" u="none" strike="noStrike">
              <a:solidFill>
                <a:schemeClr val="accent4"/>
              </a:solidFill>
              <a:latin typeface="Bahnschrift" panose="020B0502040204020203" pitchFamily="34" charset="0"/>
            </a:rPr>
            <a:pPr algn="ctr"/>
            <a:t>49%</a:t>
          </a:fld>
          <a:endParaRPr lang="en-US" sz="1800" b="0">
            <a:solidFill>
              <a:schemeClr val="accent4"/>
            </a:solidFill>
            <a:latin typeface="Bahnschrift" panose="020B0502040204020203" pitchFamily="34" charset="0"/>
          </a:endParaRPr>
        </a:p>
      </xdr:txBody>
    </xdr:sp>
    <xdr:clientData/>
  </xdr:twoCellAnchor>
  <xdr:twoCellAnchor>
    <xdr:from>
      <xdr:col>2</xdr:col>
      <xdr:colOff>54429</xdr:colOff>
      <xdr:row>3</xdr:row>
      <xdr:rowOff>59872</xdr:rowOff>
    </xdr:from>
    <xdr:to>
      <xdr:col>3</xdr:col>
      <xdr:colOff>1426030</xdr:colOff>
      <xdr:row>26</xdr:row>
      <xdr:rowOff>125186</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756557</xdr:colOff>
      <xdr:row>30</xdr:row>
      <xdr:rowOff>92528</xdr:rowOff>
    </xdr:from>
    <xdr:to>
      <xdr:col>12</xdr:col>
      <xdr:colOff>506185</xdr:colOff>
      <xdr:row>31</xdr:row>
      <xdr:rowOff>244928</xdr:rowOff>
    </xdr:to>
    <xdr:sp macro="" textlink="">
      <xdr:nvSpPr>
        <xdr:cNvPr id="3" name="Rounded Rectangle 6">
          <a:hlinkClick xmlns:r="http://schemas.openxmlformats.org/officeDocument/2006/relationships" r:id="rId3"/>
          <a:extLst>
            <a:ext uri="{FF2B5EF4-FFF2-40B4-BE49-F238E27FC236}">
              <a16:creationId xmlns:a16="http://schemas.microsoft.com/office/drawing/2014/main" id="{7729FD22-C11B-4814-90E6-09B7C400CFBF}"/>
            </a:ext>
          </a:extLst>
        </xdr:cNvPr>
        <xdr:cNvSpPr/>
      </xdr:nvSpPr>
      <xdr:spPr>
        <a:xfrm>
          <a:off x="7766957" y="7200899"/>
          <a:ext cx="2264228" cy="457200"/>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600" b="0" i="0">
              <a:solidFill>
                <a:schemeClr val="lt1"/>
              </a:solidFill>
              <a:effectLst/>
              <a:latin typeface="Webdings" panose="05030102010509060703" pitchFamily="18" charset="2"/>
              <a:ea typeface="+mn-ea"/>
              <a:cs typeface="+mn-cs"/>
            </a:rPr>
            <a:t>4</a:t>
          </a:r>
          <a:r>
            <a:rPr lang="nl-NL" sz="1600" b="0" i="0">
              <a:solidFill>
                <a:schemeClr val="bg1"/>
              </a:solidFill>
              <a:effectLst/>
              <a:latin typeface="Bahnschrift" panose="020B0502040204020203" pitchFamily="34" charset="0"/>
              <a:ea typeface="+mn-ea"/>
              <a:cs typeface="+mn-cs"/>
            </a:rPr>
            <a:t>Get the Full Version</a:t>
          </a:r>
          <a:endParaRPr lang="nl-NL" sz="2000" b="0" i="0">
            <a:solidFill>
              <a:schemeClr val="bg1"/>
            </a:solidFill>
            <a:effectLst/>
            <a:latin typeface="Webdings" panose="05030102010509060703" pitchFamily="18" charset="2"/>
            <a:ea typeface="+mn-ea"/>
            <a:cs typeface="+mn-cs"/>
          </a:endParaRPr>
        </a:p>
      </xdr:txBody>
    </xdr:sp>
    <xdr:clientData/>
  </xdr:twoCellAnchor>
  <xdr:twoCellAnchor>
    <xdr:from>
      <xdr:col>18</xdr:col>
      <xdr:colOff>473527</xdr:colOff>
      <xdr:row>29</xdr:row>
      <xdr:rowOff>195942</xdr:rowOff>
    </xdr:from>
    <xdr:to>
      <xdr:col>26</xdr:col>
      <xdr:colOff>65314</xdr:colOff>
      <xdr:row>32</xdr:row>
      <xdr:rowOff>76200</xdr:rowOff>
    </xdr:to>
    <xdr:sp macro="" textlink="">
      <xdr:nvSpPr>
        <xdr:cNvPr id="5" name="Rounded Rectangle 6">
          <a:hlinkClick xmlns:r="http://schemas.openxmlformats.org/officeDocument/2006/relationships" r:id="rId4" tooltip="120+ Premium Project Management Templates"/>
          <a:extLst>
            <a:ext uri="{FF2B5EF4-FFF2-40B4-BE49-F238E27FC236}">
              <a16:creationId xmlns:a16="http://schemas.microsoft.com/office/drawing/2014/main" id="{599E19FE-1865-410D-B59C-838A34ED8505}"/>
            </a:ext>
          </a:extLst>
        </xdr:cNvPr>
        <xdr:cNvSpPr/>
      </xdr:nvSpPr>
      <xdr:spPr>
        <a:xfrm>
          <a:off x="14015356" y="5927271"/>
          <a:ext cx="3380015" cy="794658"/>
        </a:xfrm>
        <a:prstGeom prst="roundRect">
          <a:avLst>
            <a:gd name="adj" fmla="val 16216"/>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Check</a:t>
          </a:r>
          <a:r>
            <a:rPr lang="nl-NL" sz="1600" b="1" i="0" baseline="0">
              <a:solidFill>
                <a:schemeClr val="bg1"/>
              </a:solidFill>
              <a:effectLst/>
              <a:latin typeface="Bahnschrift" panose="020B0502040204020203" pitchFamily="34" charset="0"/>
              <a:ea typeface="+mn-ea"/>
              <a:cs typeface="+mn-cs"/>
            </a:rPr>
            <a:t> 120+ Premium</a:t>
          </a:r>
          <a:br>
            <a:rPr lang="nl-NL" sz="1600" b="1" i="0" baseline="0">
              <a:solidFill>
                <a:schemeClr val="bg1"/>
              </a:solidFill>
              <a:effectLst/>
              <a:latin typeface="Bahnschrift" panose="020B0502040204020203" pitchFamily="34" charset="0"/>
              <a:ea typeface="+mn-ea"/>
              <a:cs typeface="+mn-cs"/>
            </a:rPr>
          </a:br>
          <a:r>
            <a:rPr lang="nl-NL" sz="1600" b="1" i="0" baseline="0">
              <a:solidFill>
                <a:schemeClr val="bg1"/>
              </a:solidFill>
              <a:effectLst/>
              <a:latin typeface="Bahnschrift" panose="020B0502040204020203" pitchFamily="34" charset="0"/>
              <a:ea typeface="+mn-ea"/>
              <a:cs typeface="+mn-cs"/>
            </a:rPr>
            <a:t>Project Management Templates</a:t>
          </a:r>
          <a:endParaRPr lang="nl-NL" sz="1600" b="1" i="0">
            <a:solidFill>
              <a:schemeClr val="bg1"/>
            </a:solidFill>
            <a:effectLst/>
            <a:latin typeface="Bahnschrift" panose="020B0502040204020203"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161924</xdr:colOff>
      <xdr:row>3</xdr:row>
      <xdr:rowOff>66675</xdr:rowOff>
    </xdr:from>
    <xdr:to>
      <xdr:col>0</xdr:col>
      <xdr:colOff>1571625</xdr:colOff>
      <xdr:row>10</xdr:row>
      <xdr:rowOff>76200</xdr:rowOff>
    </xdr:to>
    <xdr:sp macro="" textlink="">
      <xdr:nvSpPr>
        <xdr:cNvPr id="2" name="Speech Bubble: Rectangle with Corners Rounded 1">
          <a:extLst>
            <a:ext uri="{FF2B5EF4-FFF2-40B4-BE49-F238E27FC236}">
              <a16:creationId xmlns:a16="http://schemas.microsoft.com/office/drawing/2014/main" id="{00000000-0008-0000-0200-000002000000}"/>
            </a:ext>
          </a:extLst>
        </xdr:cNvPr>
        <xdr:cNvSpPr/>
      </xdr:nvSpPr>
      <xdr:spPr>
        <a:xfrm>
          <a:off x="161924" y="572861"/>
          <a:ext cx="1409701" cy="1647825"/>
        </a:xfrm>
        <a:prstGeom prst="wedgeRoundRectCallout">
          <a:avLst>
            <a:gd name="adj1" fmla="val 66612"/>
            <a:gd name="adj2" fmla="val -2090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en-IN" sz="1600" b="1">
              <a:solidFill>
                <a:schemeClr val="accent4"/>
              </a:solidFill>
            </a:rPr>
            <a:t>1. </a:t>
          </a:r>
        </a:p>
        <a:p>
          <a:pPr algn="l"/>
          <a:r>
            <a:rPr lang="en-IN" sz="1600" b="1">
              <a:solidFill>
                <a:schemeClr val="accent4"/>
              </a:solidFill>
            </a:rPr>
            <a:t>Input Your</a:t>
          </a:r>
          <a:r>
            <a:rPr lang="en-IN" sz="1600" b="1" baseline="0">
              <a:solidFill>
                <a:schemeClr val="accent4"/>
              </a:solidFill>
            </a:rPr>
            <a:t> Project Titles Here</a:t>
          </a:r>
          <a:endParaRPr lang="en-IN" sz="1600" b="1">
            <a:solidFill>
              <a:schemeClr val="accent4"/>
            </a:solidFill>
          </a:endParaRPr>
        </a:p>
      </xdr:txBody>
    </xdr:sp>
    <xdr:clientData/>
  </xdr:twoCellAnchor>
  <xdr:twoCellAnchor>
    <xdr:from>
      <xdr:col>6</xdr:col>
      <xdr:colOff>480062</xdr:colOff>
      <xdr:row>17</xdr:row>
      <xdr:rowOff>136071</xdr:rowOff>
    </xdr:from>
    <xdr:to>
      <xdr:col>7</xdr:col>
      <xdr:colOff>1005842</xdr:colOff>
      <xdr:row>20</xdr:row>
      <xdr:rowOff>38099</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60AF7CEB-C395-4102-9D57-E6674770D9AF}"/>
            </a:ext>
          </a:extLst>
        </xdr:cNvPr>
        <xdr:cNvSpPr/>
      </xdr:nvSpPr>
      <xdr:spPr>
        <a:xfrm>
          <a:off x="7991205" y="4479471"/>
          <a:ext cx="2926080" cy="45719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600" b="0" i="0">
              <a:solidFill>
                <a:schemeClr val="lt1"/>
              </a:solidFill>
              <a:effectLst/>
              <a:latin typeface="Webdings" panose="05030102010509060703" pitchFamily="18" charset="2"/>
              <a:ea typeface="+mn-ea"/>
              <a:cs typeface="+mn-cs"/>
            </a:rPr>
            <a:t>4</a:t>
          </a:r>
          <a:r>
            <a:rPr lang="nl-NL" sz="1600" b="0" i="0">
              <a:solidFill>
                <a:schemeClr val="bg1"/>
              </a:solidFill>
              <a:effectLst/>
              <a:latin typeface="Bahnschrift" panose="020B0502040204020203" pitchFamily="34" charset="0"/>
              <a:ea typeface="+mn-ea"/>
              <a:cs typeface="+mn-cs"/>
            </a:rPr>
            <a:t>Get the Full Version</a:t>
          </a:r>
          <a:endParaRPr lang="nl-NL" sz="2000" b="0" i="0">
            <a:solidFill>
              <a:schemeClr val="bg1"/>
            </a:solidFill>
            <a:effectLst/>
            <a:latin typeface="Webdings" panose="05030102010509060703" pitchFamily="18" charset="2"/>
            <a:ea typeface="+mn-ea"/>
            <a:cs typeface="+mn-cs"/>
          </a:endParaRPr>
        </a:p>
      </xdr:txBody>
    </xdr:sp>
    <xdr:clientData/>
  </xdr:twoCellAnchor>
  <xdr:twoCellAnchor>
    <xdr:from>
      <xdr:col>6</xdr:col>
      <xdr:colOff>97974</xdr:colOff>
      <xdr:row>20</xdr:row>
      <xdr:rowOff>185056</xdr:rowOff>
    </xdr:from>
    <xdr:to>
      <xdr:col>7</xdr:col>
      <xdr:colOff>1387930</xdr:colOff>
      <xdr:row>20</xdr:row>
      <xdr:rowOff>979714</xdr:rowOff>
    </xdr:to>
    <xdr:sp macro="" textlink="">
      <xdr:nvSpPr>
        <xdr:cNvPr id="8" name="Rounded Rectangle 6">
          <a:hlinkClick xmlns:r="http://schemas.openxmlformats.org/officeDocument/2006/relationships" r:id="rId2" tooltip="120+ Premium Project Management Templates"/>
          <a:extLst>
            <a:ext uri="{FF2B5EF4-FFF2-40B4-BE49-F238E27FC236}">
              <a16:creationId xmlns:a16="http://schemas.microsoft.com/office/drawing/2014/main" id="{90842229-B9BE-4F54-827B-A957E26C59BE}"/>
            </a:ext>
          </a:extLst>
        </xdr:cNvPr>
        <xdr:cNvSpPr/>
      </xdr:nvSpPr>
      <xdr:spPr>
        <a:xfrm>
          <a:off x="7609117" y="5083627"/>
          <a:ext cx="3690256" cy="794658"/>
        </a:xfrm>
        <a:prstGeom prst="roundRect">
          <a:avLst>
            <a:gd name="adj" fmla="val 16216"/>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Check</a:t>
          </a:r>
          <a:r>
            <a:rPr lang="nl-NL" sz="1600" b="1" i="0" baseline="0">
              <a:solidFill>
                <a:schemeClr val="bg1"/>
              </a:solidFill>
              <a:effectLst/>
              <a:latin typeface="Bahnschrift" panose="020B0502040204020203" pitchFamily="34" charset="0"/>
              <a:ea typeface="+mn-ea"/>
              <a:cs typeface="+mn-cs"/>
            </a:rPr>
            <a:t> 120+ Premium</a:t>
          </a:r>
          <a:br>
            <a:rPr lang="nl-NL" sz="1600" b="1" i="0" baseline="0">
              <a:solidFill>
                <a:schemeClr val="bg1"/>
              </a:solidFill>
              <a:effectLst/>
              <a:latin typeface="Bahnschrift" panose="020B0502040204020203" pitchFamily="34" charset="0"/>
              <a:ea typeface="+mn-ea"/>
              <a:cs typeface="+mn-cs"/>
            </a:rPr>
          </a:br>
          <a:r>
            <a:rPr lang="nl-NL" sz="1600" b="1" i="0" baseline="0">
              <a:solidFill>
                <a:schemeClr val="bg1"/>
              </a:solidFill>
              <a:effectLst/>
              <a:latin typeface="Bahnschrift" panose="020B0502040204020203" pitchFamily="34" charset="0"/>
              <a:ea typeface="+mn-ea"/>
              <a:cs typeface="+mn-cs"/>
            </a:rPr>
            <a:t>Project Management Templates</a:t>
          </a:r>
          <a:endParaRPr lang="nl-NL" sz="1600" b="1" i="0">
            <a:solidFill>
              <a:schemeClr val="bg1"/>
            </a:solidFill>
            <a:effectLst/>
            <a:latin typeface="Bahnschrift" panose="020B0502040204020203"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285750</xdr:colOff>
      <xdr:row>0</xdr:row>
      <xdr:rowOff>57150</xdr:rowOff>
    </xdr:from>
    <xdr:to>
      <xdr:col>11</xdr:col>
      <xdr:colOff>66675</xdr:colOff>
      <xdr:row>7</xdr:row>
      <xdr:rowOff>47625</xdr:rowOff>
    </xdr:to>
    <xdr:sp macro="" textlink="">
      <xdr:nvSpPr>
        <xdr:cNvPr id="2" name="Speech Bubble: Rectangle with Corners Rounded 1">
          <a:extLst>
            <a:ext uri="{FF2B5EF4-FFF2-40B4-BE49-F238E27FC236}">
              <a16:creationId xmlns:a16="http://schemas.microsoft.com/office/drawing/2014/main" id="{00000000-0008-0000-0300-000002000000}"/>
            </a:ext>
          </a:extLst>
        </xdr:cNvPr>
        <xdr:cNvSpPr/>
      </xdr:nvSpPr>
      <xdr:spPr>
        <a:xfrm>
          <a:off x="7943850" y="57150"/>
          <a:ext cx="2219325" cy="1447800"/>
        </a:xfrm>
        <a:prstGeom prst="wedgeRoundRectCallout">
          <a:avLst>
            <a:gd name="adj1" fmla="val -58610"/>
            <a:gd name="adj2" fmla="val -22377"/>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IN" sz="1600" b="1">
              <a:solidFill>
                <a:schemeClr val="accent4"/>
              </a:solidFill>
            </a:rPr>
            <a:t>2.</a:t>
          </a:r>
        </a:p>
        <a:p>
          <a:pPr algn="l"/>
          <a:r>
            <a:rPr lang="en-IN" sz="1600" b="1">
              <a:solidFill>
                <a:schemeClr val="accent4"/>
              </a:solidFill>
            </a:rPr>
            <a:t> Input Your</a:t>
          </a:r>
          <a:r>
            <a:rPr lang="en-IN" sz="1600" b="1" baseline="0">
              <a:solidFill>
                <a:schemeClr val="accent4"/>
              </a:solidFill>
            </a:rPr>
            <a:t> Tasks of Your Project and Respective Timelines</a:t>
          </a:r>
          <a:endParaRPr lang="en-IN" sz="1600" b="1">
            <a:solidFill>
              <a:schemeClr val="accent4"/>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290794</xdr:colOff>
      <xdr:row>15</xdr:row>
      <xdr:rowOff>57149</xdr:rowOff>
    </xdr:from>
    <xdr:ext cx="3983259" cy="1936297"/>
    <xdr:pic>
      <xdr:nvPicPr>
        <xdr:cNvPr id="2" name="Picture 1" descr="A screenshot of a computer&#10;&#10;Description automatically generated">
          <a:hlinkClick xmlns:r="http://schemas.openxmlformats.org/officeDocument/2006/relationships" r:id="rId1" tooltip="120+ Professional and Premium Project Management Templates"/>
          <a:extLst>
            <a:ext uri="{FF2B5EF4-FFF2-40B4-BE49-F238E27FC236}">
              <a16:creationId xmlns:a16="http://schemas.microsoft.com/office/drawing/2014/main" id="{83FBAD5E-9074-4E59-8DB7-A02E179C8F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2480" y="3273878"/>
          <a:ext cx="3983259" cy="1936297"/>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clientData/>
  </xdr:oneCellAnchor>
  <xdr:oneCellAnchor>
    <xdr:from>
      <xdr:col>6</xdr:col>
      <xdr:colOff>120624</xdr:colOff>
      <xdr:row>8</xdr:row>
      <xdr:rowOff>125186</xdr:rowOff>
    </xdr:from>
    <xdr:ext cx="4309387" cy="737340"/>
    <xdr:pic>
      <xdr:nvPicPr>
        <xdr:cNvPr id="4" name="Picture 3" descr="A group of screens with different graphics&#10;&#10;Description automatically generated with medium confidence">
          <a:hlinkClick xmlns:r="http://schemas.openxmlformats.org/officeDocument/2006/relationships" r:id="rId3" tooltip="120+ Premium Project Management Templates"/>
          <a:extLst>
            <a:ext uri="{FF2B5EF4-FFF2-40B4-BE49-F238E27FC236}">
              <a16:creationId xmlns:a16="http://schemas.microsoft.com/office/drawing/2014/main" id="{CDF8EFE4-4AD9-46BE-84CB-B6DC72DCDF5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32310" y="1485900"/>
          <a:ext cx="4309387" cy="737340"/>
        </a:xfrm>
        <a:prstGeom prst="rect">
          <a:avLst/>
        </a:prstGeom>
      </xdr:spPr>
    </xdr:pic>
    <xdr:clientData/>
  </xdr:oneCellAnchor>
  <xdr:twoCellAnchor>
    <xdr:from>
      <xdr:col>1</xdr:col>
      <xdr:colOff>1589310</xdr:colOff>
      <xdr:row>16</xdr:row>
      <xdr:rowOff>299357</xdr:rowOff>
    </xdr:from>
    <xdr:to>
      <xdr:col>3</xdr:col>
      <xdr:colOff>827316</xdr:colOff>
      <xdr:row>16</xdr:row>
      <xdr:rowOff>854528</xdr:rowOff>
    </xdr:to>
    <xdr:sp macro="" textlink="">
      <xdr:nvSpPr>
        <xdr:cNvPr id="6" name="Rounded Rectangle 6">
          <a:hlinkClick xmlns:r="http://schemas.openxmlformats.org/officeDocument/2006/relationships" r:id="rId5"/>
          <a:extLst>
            <a:ext uri="{FF2B5EF4-FFF2-40B4-BE49-F238E27FC236}">
              <a16:creationId xmlns:a16="http://schemas.microsoft.com/office/drawing/2014/main" id="{A86EF601-71AB-47DF-B6ED-4B5118C74058}"/>
            </a:ext>
          </a:extLst>
        </xdr:cNvPr>
        <xdr:cNvSpPr/>
      </xdr:nvSpPr>
      <xdr:spPr>
        <a:xfrm>
          <a:off x="1779810" y="3706586"/>
          <a:ext cx="2465620" cy="555171"/>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lt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Get the Full Version</a:t>
          </a:r>
          <a:endParaRPr lang="nl-NL" sz="2000" b="1" i="0">
            <a:solidFill>
              <a:schemeClr val="bg1"/>
            </a:solidFill>
            <a:effectLst/>
            <a:latin typeface="Webdings" panose="05030102010509060703" pitchFamily="18" charset="2"/>
            <a:ea typeface="+mn-ea"/>
            <a:cs typeface="+mn-cs"/>
          </a:endParaRPr>
        </a:p>
      </xdr:txBody>
    </xdr:sp>
    <xdr:clientData/>
  </xdr:twoCellAnchor>
  <xdr:twoCellAnchor>
    <xdr:from>
      <xdr:col>8</xdr:col>
      <xdr:colOff>216354</xdr:colOff>
      <xdr:row>11</xdr:row>
      <xdr:rowOff>266700</xdr:rowOff>
    </xdr:from>
    <xdr:to>
      <xdr:col>12</xdr:col>
      <xdr:colOff>174171</xdr:colOff>
      <xdr:row>13</xdr:row>
      <xdr:rowOff>157843</xdr:rowOff>
    </xdr:to>
    <xdr:sp macro="" textlink="">
      <xdr:nvSpPr>
        <xdr:cNvPr id="3" name="Rounded Rectangle 6">
          <a:hlinkClick xmlns:r="http://schemas.openxmlformats.org/officeDocument/2006/relationships" r:id="rId1" tooltip="120+ Premium Project Management Templates"/>
          <a:extLst>
            <a:ext uri="{FF2B5EF4-FFF2-40B4-BE49-F238E27FC236}">
              <a16:creationId xmlns:a16="http://schemas.microsoft.com/office/drawing/2014/main" id="{3170F974-3485-4105-9493-25267A41EEA8}"/>
            </a:ext>
          </a:extLst>
        </xdr:cNvPr>
        <xdr:cNvSpPr/>
      </xdr:nvSpPr>
      <xdr:spPr>
        <a:xfrm>
          <a:off x="7651297" y="2590800"/>
          <a:ext cx="2004331" cy="402772"/>
        </a:xfrm>
        <a:prstGeom prst="roundRect">
          <a:avLst>
            <a:gd name="adj" fmla="val 16216"/>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Download Now</a:t>
          </a:r>
        </a:p>
      </xdr:txBody>
    </xdr:sp>
    <xdr:clientData/>
  </xdr:twoCellAnchor>
  <xdr:oneCellAnchor>
    <xdr:from>
      <xdr:col>1</xdr:col>
      <xdr:colOff>283026</xdr:colOff>
      <xdr:row>16</xdr:row>
      <xdr:rowOff>1415144</xdr:rowOff>
    </xdr:from>
    <xdr:ext cx="5132617" cy="342899"/>
    <xdr:sp macro="" textlink="">
      <xdr:nvSpPr>
        <xdr:cNvPr id="7" name="TextBox 6">
          <a:extLst>
            <a:ext uri="{FF2B5EF4-FFF2-40B4-BE49-F238E27FC236}">
              <a16:creationId xmlns:a16="http://schemas.microsoft.com/office/drawing/2014/main" id="{0B52BD3A-BBF4-47DF-8065-782F87A57672}"/>
            </a:ext>
          </a:extLst>
        </xdr:cNvPr>
        <xdr:cNvSpPr txBox="1"/>
      </xdr:nvSpPr>
      <xdr:spPr>
        <a:xfrm>
          <a:off x="473526" y="4822373"/>
          <a:ext cx="5132617" cy="342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IN" sz="1600"/>
            <a:t>Check Our 120+ Premium Templates for More Features </a:t>
          </a:r>
          <a:r>
            <a:rPr lang="en-IN" sz="1600">
              <a:latin typeface="Webdings" panose="05030102010509060703" pitchFamily="18" charset="2"/>
            </a:rPr>
            <a:t>4</a:t>
          </a:r>
        </a:p>
      </xdr:txBody>
    </xdr:sp>
    <xdr:clientData/>
  </xdr:oneCellAnchor>
  <xdr:oneCellAnchor>
    <xdr:from>
      <xdr:col>1</xdr:col>
      <xdr:colOff>32655</xdr:colOff>
      <xdr:row>14</xdr:row>
      <xdr:rowOff>125186</xdr:rowOff>
    </xdr:from>
    <xdr:ext cx="5633360" cy="353785"/>
    <xdr:sp macro="" textlink="">
      <xdr:nvSpPr>
        <xdr:cNvPr id="8" name="TextBox 7">
          <a:extLst>
            <a:ext uri="{FF2B5EF4-FFF2-40B4-BE49-F238E27FC236}">
              <a16:creationId xmlns:a16="http://schemas.microsoft.com/office/drawing/2014/main" id="{79323DED-DD3E-0BA6-432B-CC14FCB562C9}"/>
            </a:ext>
          </a:extLst>
        </xdr:cNvPr>
        <xdr:cNvSpPr txBox="1"/>
      </xdr:nvSpPr>
      <xdr:spPr>
        <a:xfrm>
          <a:off x="223155" y="3151415"/>
          <a:ext cx="5633360" cy="353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IN" sz="1600"/>
            <a:t>Get the Full Version</a:t>
          </a:r>
          <a:r>
            <a:rPr lang="en-IN" sz="1600" baseline="0"/>
            <a:t> of the Multiple Project Tracking Template</a:t>
          </a:r>
          <a:r>
            <a:rPr lang="en-IN" sz="1600">
              <a:latin typeface="Webdings" panose="05030102010509060703" pitchFamily="18" charset="2"/>
            </a:rPr>
            <a:t>6</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89</xdr:row>
      <xdr:rowOff>133350</xdr:rowOff>
    </xdr:from>
    <xdr:to>
      <xdr:col>16</xdr:col>
      <xdr:colOff>19050</xdr:colOff>
      <xdr:row>116</xdr:row>
      <xdr:rowOff>95250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0" y="10991850"/>
          <a:ext cx="9163050" cy="510540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editAs="oneCell">
    <xdr:from>
      <xdr:col>1</xdr:col>
      <xdr:colOff>485775</xdr:colOff>
      <xdr:row>37</xdr:row>
      <xdr:rowOff>114300</xdr:rowOff>
    </xdr:from>
    <xdr:to>
      <xdr:col>14</xdr:col>
      <xdr:colOff>276225</xdr:colOff>
      <xdr:row>82</xdr:row>
      <xdr:rowOff>161925</xdr:rowOff>
    </xdr:to>
    <xdr:pic>
      <xdr:nvPicPr>
        <xdr:cNvPr id="4140" name="Picture 3">
          <a:extLst>
            <a:ext uri="{FF2B5EF4-FFF2-40B4-BE49-F238E27FC236}">
              <a16:creationId xmlns:a16="http://schemas.microsoft.com/office/drawing/2014/main" id="{00000000-0008-0000-0400-00002C1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 y="1066800"/>
          <a:ext cx="7715250" cy="862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590550</xdr:colOff>
      <xdr:row>1</xdr:row>
      <xdr:rowOff>19050</xdr:rowOff>
    </xdr:from>
    <xdr:to>
      <xdr:col>11</xdr:col>
      <xdr:colOff>466725</xdr:colOff>
      <xdr:row>4</xdr:row>
      <xdr:rowOff>85725</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590550" y="209550"/>
          <a:ext cx="5972175" cy="638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2000" b="1" i="0">
              <a:solidFill>
                <a:schemeClr val="accent4"/>
              </a:solidFill>
              <a:effectLst/>
              <a:latin typeface="Bell Gothic Std Black" pitchFamily="34" charset="0"/>
              <a:ea typeface="+mn-ea"/>
              <a:cs typeface="+mn-cs"/>
            </a:rPr>
            <a:t>Ultimate Project Plan Advanced Excel Template</a:t>
          </a:r>
        </a:p>
        <a:p>
          <a:pPr marL="0" marR="0" indent="0" algn="ctr" defTabSz="914400" eaLnBrk="1" fontAlgn="auto" latinLnBrk="0" hangingPunct="1">
            <a:lnSpc>
              <a:spcPct val="100000"/>
            </a:lnSpc>
            <a:spcBef>
              <a:spcPts val="0"/>
            </a:spcBef>
            <a:spcAft>
              <a:spcPts val="0"/>
            </a:spcAft>
            <a:buClrTx/>
            <a:buSzTx/>
            <a:buFontTx/>
            <a:buNone/>
            <a:tabLst/>
            <a:defRPr/>
          </a:pPr>
          <a:r>
            <a:rPr lang="nl-NL" sz="1400" b="0" i="0">
              <a:solidFill>
                <a:schemeClr val="accent6"/>
              </a:solidFill>
              <a:effectLst/>
              <a:latin typeface="Bell Gothic Std Black" pitchFamily="34" charset="0"/>
              <a:ea typeface="+mn-ea"/>
              <a:cs typeface="+mn-cs"/>
            </a:rPr>
            <a:t>The Most Powerful Project Planning Template on the Market</a:t>
          </a:r>
          <a:endParaRPr lang="nl-NL" sz="1050">
            <a:solidFill>
              <a:schemeClr val="accent6"/>
            </a:solidFill>
            <a:latin typeface="Bell Gothic Std Black" pitchFamily="34" charset="0"/>
          </a:endParaRPr>
        </a:p>
      </xdr:txBody>
    </xdr:sp>
    <xdr:clientData/>
  </xdr:twoCellAnchor>
  <xdr:twoCellAnchor>
    <xdr:from>
      <xdr:col>12</xdr:col>
      <xdr:colOff>57151</xdr:colOff>
      <xdr:row>2</xdr:row>
      <xdr:rowOff>9525</xdr:rowOff>
    </xdr:from>
    <xdr:to>
      <xdr:col>14</xdr:col>
      <xdr:colOff>381001</xdr:colOff>
      <xdr:row>4</xdr:row>
      <xdr:rowOff>66675</xdr:rowOff>
    </xdr:to>
    <xdr:sp macro="" textlink="">
      <xdr:nvSpPr>
        <xdr:cNvPr id="7" name="Rectangle 6">
          <a:hlinkClick xmlns:r="http://schemas.openxmlformats.org/officeDocument/2006/relationships" r:id="rId3" tooltip="Ultimate Project Plan Advanced Excel Templat"/>
          <a:extLst>
            <a:ext uri="{FF2B5EF4-FFF2-40B4-BE49-F238E27FC236}">
              <a16:creationId xmlns:a16="http://schemas.microsoft.com/office/drawing/2014/main" id="{00000000-0008-0000-0400-000007000000}"/>
            </a:ext>
          </a:extLst>
        </xdr:cNvPr>
        <xdr:cNvSpPr/>
      </xdr:nvSpPr>
      <xdr:spPr>
        <a:xfrm>
          <a:off x="6762751" y="390525"/>
          <a:ext cx="1543050" cy="438150"/>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mn-lt"/>
              <a:ea typeface="+mn-ea"/>
              <a:cs typeface="+mn-cs"/>
            </a:rPr>
            <a:t>View Details </a:t>
          </a:r>
          <a:r>
            <a:rPr lang="nl-NL" sz="1600" b="1" i="0">
              <a:solidFill>
                <a:schemeClr val="bg1"/>
              </a:solidFill>
              <a:effectLst/>
              <a:latin typeface="Webdings" panose="05030102010509060703" pitchFamily="18" charset="2"/>
              <a:ea typeface="+mn-ea"/>
              <a:cs typeface="+mn-cs"/>
            </a:rPr>
            <a:t>4</a:t>
          </a:r>
        </a:p>
      </xdr:txBody>
    </xdr:sp>
    <xdr:clientData/>
  </xdr:twoCellAnchor>
  <xdr:twoCellAnchor>
    <xdr:from>
      <xdr:col>1</xdr:col>
      <xdr:colOff>285750</xdr:colOff>
      <xdr:row>85</xdr:row>
      <xdr:rowOff>19050</xdr:rowOff>
    </xdr:from>
    <xdr:to>
      <xdr:col>11</xdr:col>
      <xdr:colOff>161925</xdr:colOff>
      <xdr:row>89</xdr:row>
      <xdr:rowOff>19050</xdr:rowOff>
    </xdr:to>
    <xdr:sp macro="" textlink="">
      <xdr:nvSpPr>
        <xdr:cNvPr id="8" name="Rectangle 7">
          <a:extLst>
            <a:ext uri="{FF2B5EF4-FFF2-40B4-BE49-F238E27FC236}">
              <a16:creationId xmlns:a16="http://schemas.microsoft.com/office/drawing/2014/main" id="{00000000-0008-0000-0400-000008000000}"/>
            </a:ext>
          </a:extLst>
        </xdr:cNvPr>
        <xdr:cNvSpPr/>
      </xdr:nvSpPr>
      <xdr:spPr>
        <a:xfrm>
          <a:off x="285750" y="10115550"/>
          <a:ext cx="5972175"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2000" b="1" i="0">
              <a:solidFill>
                <a:schemeClr val="accent4"/>
              </a:solidFill>
              <a:effectLst/>
              <a:latin typeface="Bell Gothic Std Black" pitchFamily="34" charset="0"/>
              <a:ea typeface="+mn-ea"/>
              <a:cs typeface="+mn-cs"/>
            </a:rPr>
            <a:t>Our Most Popular Project Management </a:t>
          </a:r>
          <a:r>
            <a:rPr lang="nl-NL" sz="2000" b="1" i="0" baseline="0">
              <a:solidFill>
                <a:schemeClr val="accent4"/>
              </a:solidFill>
              <a:effectLst/>
              <a:latin typeface="Bell Gothic Std Black" pitchFamily="34" charset="0"/>
              <a:ea typeface="+mn-ea"/>
              <a:cs typeface="+mn-cs"/>
            </a:rPr>
            <a:t>Templates </a:t>
          </a:r>
          <a:endParaRPr lang="nl-NL" sz="2000" b="1" i="0">
            <a:solidFill>
              <a:schemeClr val="accent4"/>
            </a:solidFill>
            <a:effectLst/>
            <a:latin typeface="Bell Gothic Std Black" pitchFamily="34"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400" b="0" i="0">
              <a:solidFill>
                <a:schemeClr val="accent6"/>
              </a:solidFill>
              <a:effectLst/>
              <a:latin typeface="Bell Gothic Std Black" pitchFamily="34" charset="0"/>
              <a:ea typeface="+mn-ea"/>
              <a:cs typeface="+mn-cs"/>
            </a:rPr>
            <a:t>Excel Templates</a:t>
          </a:r>
          <a:r>
            <a:rPr lang="nl-NL" sz="1400" b="0" i="0" baseline="0">
              <a:solidFill>
                <a:schemeClr val="accent6"/>
              </a:solidFill>
              <a:effectLst/>
              <a:latin typeface="Bell Gothic Std Black" pitchFamily="34" charset="0"/>
              <a:ea typeface="+mn-ea"/>
              <a:cs typeface="+mn-cs"/>
            </a:rPr>
            <a:t> |</a:t>
          </a:r>
          <a:r>
            <a:rPr lang="nl-NL" sz="1400" b="0" i="0">
              <a:solidFill>
                <a:schemeClr val="accent6"/>
              </a:solidFill>
              <a:effectLst/>
              <a:latin typeface="Bell Gothic Std Black" pitchFamily="34" charset="0"/>
              <a:ea typeface="+mn-ea"/>
              <a:cs typeface="+mn-cs"/>
            </a:rPr>
            <a:t> PowerPoint</a:t>
          </a:r>
          <a:r>
            <a:rPr lang="nl-NL" sz="1400" b="0" i="0" baseline="0">
              <a:solidFill>
                <a:schemeClr val="accent6"/>
              </a:solidFill>
              <a:effectLst/>
              <a:latin typeface="Bell Gothic Std Black" pitchFamily="34" charset="0"/>
              <a:ea typeface="+mn-ea"/>
              <a:cs typeface="+mn-cs"/>
            </a:rPr>
            <a:t> Templates | MS Word Templates</a:t>
          </a:r>
          <a:endParaRPr lang="nl-NL" sz="1050">
            <a:solidFill>
              <a:schemeClr val="accent6"/>
            </a:solidFill>
            <a:latin typeface="Bell Gothic Std Black" pitchFamily="34" charset="0"/>
          </a:endParaRPr>
        </a:p>
      </xdr:txBody>
    </xdr:sp>
    <xdr:clientData/>
  </xdr:twoCellAnchor>
  <xdr:twoCellAnchor>
    <xdr:from>
      <xdr:col>11</xdr:col>
      <xdr:colOff>495300</xdr:colOff>
      <xdr:row>85</xdr:row>
      <xdr:rowOff>171450</xdr:rowOff>
    </xdr:from>
    <xdr:to>
      <xdr:col>15</xdr:col>
      <xdr:colOff>447675</xdr:colOff>
      <xdr:row>88</xdr:row>
      <xdr:rowOff>47625</xdr:rowOff>
    </xdr:to>
    <xdr:sp macro="" textlink="">
      <xdr:nvSpPr>
        <xdr:cNvPr id="9" name="Rectangle 8">
          <a:hlinkClick xmlns:r="http://schemas.openxmlformats.org/officeDocument/2006/relationships" r:id="rId3" tooltip="Analysistabs Project Management Templates"/>
          <a:extLst>
            <a:ext uri="{FF2B5EF4-FFF2-40B4-BE49-F238E27FC236}">
              <a16:creationId xmlns:a16="http://schemas.microsoft.com/office/drawing/2014/main" id="{00000000-0008-0000-0400-000009000000}"/>
            </a:ext>
          </a:extLst>
        </xdr:cNvPr>
        <xdr:cNvSpPr/>
      </xdr:nvSpPr>
      <xdr:spPr>
        <a:xfrm>
          <a:off x="6591300" y="10267950"/>
          <a:ext cx="2390775" cy="447675"/>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mn-lt"/>
              <a:ea typeface="+mn-ea"/>
              <a:cs typeface="+mn-cs"/>
            </a:rPr>
            <a:t>Browse All Templates</a:t>
          </a:r>
          <a:r>
            <a:rPr lang="nl-NL" sz="1600" b="1" i="0">
              <a:solidFill>
                <a:schemeClr val="bg1"/>
              </a:solidFill>
              <a:effectLst/>
              <a:latin typeface="Webdings" panose="05030102010509060703" pitchFamily="18" charset="2"/>
              <a:ea typeface="+mn-ea"/>
              <a:cs typeface="+mn-cs"/>
            </a:rPr>
            <a:t>4</a:t>
          </a:r>
          <a:endParaRPr lang="nl-NL" sz="900">
            <a:solidFill>
              <a:schemeClr val="bg1"/>
            </a:solidFill>
            <a:latin typeface="Webdings" panose="05030102010509060703" pitchFamily="18" charset="2"/>
          </a:endParaRPr>
        </a:p>
      </xdr:txBody>
    </xdr:sp>
    <xdr:clientData/>
  </xdr:twoCellAnchor>
  <xdr:twoCellAnchor editAs="oneCell">
    <xdr:from>
      <xdr:col>1</xdr:col>
      <xdr:colOff>9525</xdr:colOff>
      <xdr:row>6</xdr:row>
      <xdr:rowOff>28575</xdr:rowOff>
    </xdr:from>
    <xdr:to>
      <xdr:col>15</xdr:col>
      <xdr:colOff>0</xdr:colOff>
      <xdr:row>35</xdr:row>
      <xdr:rowOff>170232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a:stretch>
          <a:fillRect/>
        </a:stretch>
      </xdr:blipFill>
      <xdr:spPr>
        <a:xfrm>
          <a:off x="9525" y="1171575"/>
          <a:ext cx="8524875" cy="56661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F2FA2B-2179-43A1-808F-3FFDC394DF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638800" y="155141"/>
          <a:ext cx="19431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
          <a:extLst>
            <a:ext uri="{FF2B5EF4-FFF2-40B4-BE49-F238E27FC236}">
              <a16:creationId xmlns:a16="http://schemas.microsoft.com/office/drawing/2014/main" id="{FF67EAAF-7278-48E9-A2AF-599E61B613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7AA75CE0-B205-4EFD-BFD0-A56ACD990EFC}"/>
            </a:ext>
          </a:extLst>
        </xdr:cNvPr>
        <xdr:cNvSpPr txBox="1"/>
      </xdr:nvSpPr>
      <xdr:spPr>
        <a:xfrm>
          <a:off x="495300" y="7588705"/>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5" name="Graphic 40" descr="Information with solid fill">
          <a:hlinkClick xmlns:r="http://schemas.openxmlformats.org/officeDocument/2006/relationships" r:id="rId1" tooltip="Excelx.com BLOG"/>
          <a:extLst>
            <a:ext uri="{FF2B5EF4-FFF2-40B4-BE49-F238E27FC236}">
              <a16:creationId xmlns:a16="http://schemas.microsoft.com/office/drawing/2014/main" id="{1F91AE66-8D4C-454F-B77D-73C76A9B1370}"/>
            </a:ext>
          </a:extLst>
        </xdr:cNvPr>
        <xdr:cNvSpPr>
          <a:spLocks noChangeAspect="1"/>
        </xdr:cNvSpPr>
      </xdr:nvSpPr>
      <xdr:spPr>
        <a:xfrm>
          <a:off x="685800" y="6653893"/>
          <a:ext cx="1428749" cy="354874"/>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MyDriveBang\AT\PremiumTemplates\ATPM%20New%20Templates%20-2024\Budget%20Templates\V1%2002%20Annual\V1%20Annual%20Final\Analysistabs%2002%20Annual%20Budget%20Template%20V1%20With%20Sample%20Data.xlsx" TargetMode="External"/><Relationship Id="rId1" Type="http://schemas.openxmlformats.org/officeDocument/2006/relationships/externalLinkPath" Target="file:///E:\MyDriveBang\AT\PremiumTemplates\ATPM%20New%20Templates%20-2024\Budget%20Templates\V1%2002%20Annual\V1%20Annual%20Final\Analysistabs%2002%20Annual%20Budget%20Template%20V1%20With%20Sampl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Summary"/>
      <sheetName val="HeatMap"/>
      <sheetName val="Smart Calendar"/>
      <sheetName val="Transactions"/>
      <sheetName val="Jan"/>
      <sheetName val="Feb"/>
      <sheetName val="Mar"/>
      <sheetName val="Apr"/>
      <sheetName val="May"/>
      <sheetName val="Jun"/>
      <sheetName val="Jul"/>
      <sheetName val="Aug"/>
      <sheetName val="Sep"/>
      <sheetName val="Oct"/>
      <sheetName val="Nov"/>
      <sheetName val="Dec"/>
      <sheetName val="Task Manager"/>
      <sheetName val="Reflections"/>
      <sheetName val="GoalPlanner"/>
      <sheetName val="Smart Tools"/>
      <sheetName val="Setup"/>
      <sheetName val="Calculations"/>
      <sheetName val="ReadMe"/>
      <sheetName val="Licen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0">
          <cell r="K20">
            <v>1</v>
          </cell>
        </row>
      </sheetData>
      <sheetData sheetId="22">
        <row r="14">
          <cell r="K14" t="str">
            <v>Income</v>
          </cell>
        </row>
        <row r="15">
          <cell r="K15" t="str">
            <v>Bills</v>
          </cell>
        </row>
        <row r="16">
          <cell r="K16" t="str">
            <v>Subscriptions</v>
          </cell>
        </row>
        <row r="17">
          <cell r="K17" t="str">
            <v>Expenses</v>
          </cell>
        </row>
        <row r="18">
          <cell r="K18" t="str">
            <v>Debts</v>
          </cell>
        </row>
        <row r="19">
          <cell r="K19" t="str">
            <v>Savings</v>
          </cell>
        </row>
      </sheetData>
      <sheetData sheetId="23" refreshError="1"/>
      <sheetData sheetId="2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G100" totalsRowShown="0" headerRowDxfId="14" dataDxfId="13" tableBorderDxfId="12">
  <tableColumns count="6">
    <tableColumn id="6" xr3:uid="{00000000-0010-0000-0000-000006000000}" name="Project" dataDxfId="11"/>
    <tableColumn id="1" xr3:uid="{00000000-0010-0000-0000-000001000000}" name="Task" dataDxfId="10"/>
    <tableColumn id="2" xr3:uid="{00000000-0010-0000-0000-000002000000}" name="Responsible" dataDxfId="9"/>
    <tableColumn id="3" xr3:uid="{00000000-0010-0000-0000-000003000000}" name="Start Date" dataDxfId="8"/>
    <tableColumn id="4" xr3:uid="{00000000-0010-0000-0000-000004000000}" name="Days Required" dataDxfId="7"/>
    <tableColumn id="5" xr3:uid="{00000000-0010-0000-0000-000005000000}" name="Progress" dataDxfId="6"/>
  </tableColumns>
  <tableStyleInfo name="TableStyleAnalysistabs" showFirstColumn="0" showLastColumn="0" showRowStripes="1" showColumnStripes="0"/>
</table>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excelx.com/templates/?utm_source=xlx&amp;utm_medium=xlf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56764-451E-4827-A161-9CF3E9436EA2}">
  <sheetPr codeName="Sheet6"/>
  <dimension ref="A1:AR45"/>
  <sheetViews>
    <sheetView showGridLines="0" showRowColHeaders="0" zoomScale="87" zoomScaleNormal="87" workbookViewId="0"/>
  </sheetViews>
  <sheetFormatPr defaultColWidth="0" defaultRowHeight="0" customHeight="1" zeroHeight="1"/>
  <cols>
    <col min="1" max="1" width="1.69140625" customWidth="1"/>
    <col min="2" max="2" width="0.84375" customWidth="1"/>
    <col min="3" max="3" width="14.15234375" customWidth="1"/>
    <col min="4" max="8" width="13" customWidth="1"/>
    <col min="9" max="9" width="20.460937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row r="2" spans="2:15" ht="50.15" customHeight="1">
      <c r="B2" s="191"/>
      <c r="C2" s="25"/>
      <c r="D2" s="192" t="s">
        <v>137</v>
      </c>
      <c r="E2" s="192"/>
      <c r="F2" s="192"/>
      <c r="G2" s="192"/>
      <c r="H2" s="192"/>
      <c r="I2" s="192"/>
      <c r="K2" s="193"/>
      <c r="L2" s="194" t="s">
        <v>161</v>
      </c>
      <c r="M2" s="194"/>
      <c r="N2" s="194"/>
      <c r="O2" s="194"/>
    </row>
    <row r="3" spans="2:15" ht="50.15" customHeight="1">
      <c r="B3" s="191"/>
      <c r="C3" s="25"/>
      <c r="D3" s="195" t="s">
        <v>138</v>
      </c>
      <c r="E3" s="195"/>
      <c r="F3" s="195"/>
      <c r="G3" s="195"/>
      <c r="H3" s="195"/>
      <c r="I3" s="195"/>
      <c r="K3" s="193"/>
      <c r="L3" s="194"/>
      <c r="M3" s="194"/>
      <c r="N3" s="194"/>
      <c r="O3" s="194"/>
    </row>
    <row r="4" spans="2:15" ht="15" customHeight="1">
      <c r="K4" s="193"/>
      <c r="L4" s="10"/>
      <c r="M4" s="10"/>
      <c r="N4" s="10"/>
      <c r="O4" s="10"/>
    </row>
    <row r="5" spans="2:15" ht="30" customHeight="1">
      <c r="B5" s="176"/>
      <c r="C5" s="196" t="s">
        <v>162</v>
      </c>
      <c r="D5" s="197" t="s">
        <v>139</v>
      </c>
      <c r="E5" s="197"/>
      <c r="F5" s="197"/>
      <c r="G5" s="197"/>
      <c r="H5" s="197"/>
      <c r="I5" s="198"/>
      <c r="K5" s="193"/>
      <c r="L5" s="38"/>
      <c r="M5" s="38"/>
      <c r="N5" s="38"/>
      <c r="O5" s="38"/>
    </row>
    <row r="6" spans="2:15" ht="30" customHeight="1">
      <c r="B6" s="176"/>
      <c r="C6" s="196"/>
      <c r="D6" s="197"/>
      <c r="E6" s="197"/>
      <c r="F6" s="197"/>
      <c r="G6" s="197"/>
      <c r="H6" s="197"/>
      <c r="I6" s="198"/>
      <c r="K6" s="193"/>
      <c r="L6" s="38"/>
      <c r="M6" s="38"/>
      <c r="N6" s="38"/>
      <c r="O6" s="38"/>
    </row>
    <row r="7" spans="2:15" ht="5.15" customHeight="1">
      <c r="B7" s="176"/>
      <c r="C7" s="196"/>
      <c r="D7" s="197"/>
      <c r="E7" s="197"/>
      <c r="F7" s="197"/>
      <c r="G7" s="197"/>
      <c r="H7" s="197"/>
      <c r="I7" s="198"/>
      <c r="K7" s="193"/>
      <c r="L7" s="38"/>
      <c r="M7" s="38"/>
      <c r="N7" s="38"/>
      <c r="O7" s="38"/>
    </row>
    <row r="8" spans="2:15" ht="25" customHeight="1">
      <c r="B8" s="176"/>
      <c r="C8" s="196"/>
      <c r="D8" s="197"/>
      <c r="E8" s="197"/>
      <c r="F8" s="197"/>
      <c r="G8" s="197"/>
      <c r="H8" s="197"/>
      <c r="I8" s="198"/>
      <c r="K8" s="193"/>
      <c r="L8" s="38"/>
      <c r="M8" s="38"/>
      <c r="N8" s="38"/>
      <c r="O8" s="38"/>
    </row>
    <row r="9" spans="2:15" ht="5.15" customHeight="1">
      <c r="C9" s="39"/>
      <c r="D9" s="40"/>
      <c r="E9" s="40"/>
      <c r="F9" s="40"/>
      <c r="G9" s="40"/>
      <c r="H9" s="40"/>
      <c r="I9" s="198"/>
      <c r="K9" s="193"/>
      <c r="L9" s="38"/>
      <c r="M9" s="38"/>
      <c r="N9" s="38"/>
      <c r="O9" s="38"/>
    </row>
    <row r="10" spans="2:15" ht="25" customHeight="1">
      <c r="B10" s="10"/>
      <c r="C10" s="199" t="s">
        <v>191</v>
      </c>
      <c r="D10" s="186" t="s">
        <v>192</v>
      </c>
      <c r="E10" s="186"/>
      <c r="F10" s="186"/>
      <c r="G10" s="186"/>
      <c r="H10" s="186"/>
      <c r="I10" s="198"/>
      <c r="K10" s="193"/>
      <c r="L10" s="38"/>
      <c r="M10" s="38"/>
      <c r="N10" s="38"/>
      <c r="O10" s="38"/>
    </row>
    <row r="11" spans="2:15" ht="25" customHeight="1">
      <c r="B11" s="10"/>
      <c r="C11" s="199"/>
      <c r="D11" s="186"/>
      <c r="E11" s="186"/>
      <c r="F11" s="186"/>
      <c r="G11" s="186"/>
      <c r="H11" s="186"/>
      <c r="I11" s="198"/>
      <c r="K11" s="193"/>
      <c r="L11" s="38"/>
      <c r="M11" s="38"/>
      <c r="N11" s="38"/>
      <c r="O11" s="38"/>
    </row>
    <row r="12" spans="2:15" ht="25" customHeight="1">
      <c r="B12" s="10"/>
      <c r="C12" s="199"/>
      <c r="D12" s="186"/>
      <c r="E12" s="186"/>
      <c r="F12" s="186"/>
      <c r="G12" s="186"/>
      <c r="H12" s="186"/>
      <c r="I12" s="198"/>
      <c r="K12" s="193"/>
      <c r="L12" s="38"/>
      <c r="M12" s="38"/>
      <c r="N12" s="38"/>
      <c r="O12" s="38"/>
    </row>
    <row r="13" spans="2:15" ht="5.15" customHeight="1">
      <c r="C13" s="39"/>
      <c r="D13" s="13"/>
      <c r="E13" s="13"/>
      <c r="F13" s="13"/>
      <c r="G13" s="13"/>
      <c r="H13" s="13"/>
      <c r="K13" s="193"/>
      <c r="L13" s="38"/>
      <c r="M13" s="38"/>
      <c r="N13" s="38"/>
      <c r="O13" s="38"/>
    </row>
    <row r="14" spans="2:15" ht="25" customHeight="1">
      <c r="B14" s="10"/>
      <c r="C14" s="187" t="s">
        <v>163</v>
      </c>
      <c r="D14" s="178" t="s">
        <v>164</v>
      </c>
      <c r="E14" s="178"/>
      <c r="F14" s="178"/>
      <c r="G14" s="178"/>
      <c r="H14" s="178"/>
      <c r="I14" s="182"/>
      <c r="K14" s="193"/>
      <c r="L14" s="38"/>
      <c r="M14" s="38"/>
      <c r="N14" s="38"/>
      <c r="O14" s="38"/>
    </row>
    <row r="15" spans="2:15" ht="25" customHeight="1">
      <c r="B15" s="10"/>
      <c r="C15" s="187"/>
      <c r="D15" s="178"/>
      <c r="E15" s="178"/>
      <c r="F15" s="178"/>
      <c r="G15" s="178"/>
      <c r="H15" s="178"/>
      <c r="I15" s="182"/>
      <c r="K15" s="193"/>
      <c r="L15" s="38"/>
      <c r="M15" s="38"/>
      <c r="N15" s="38"/>
      <c r="O15" s="38"/>
    </row>
    <row r="16" spans="2:15" ht="25" customHeight="1">
      <c r="B16" s="10"/>
      <c r="C16" s="187"/>
      <c r="D16" s="178"/>
      <c r="E16" s="178"/>
      <c r="F16" s="178"/>
      <c r="G16" s="178"/>
      <c r="H16" s="178"/>
      <c r="I16" s="182"/>
      <c r="K16" s="193"/>
      <c r="L16" s="38"/>
      <c r="M16" s="38"/>
      <c r="N16" s="38"/>
      <c r="O16" s="38"/>
    </row>
    <row r="17" spans="2:30" ht="25" customHeight="1">
      <c r="B17" s="10"/>
      <c r="C17" s="187"/>
      <c r="D17" s="178"/>
      <c r="E17" s="178"/>
      <c r="F17" s="178"/>
      <c r="G17" s="178"/>
      <c r="H17" s="178"/>
      <c r="I17" s="182"/>
      <c r="K17" s="193"/>
      <c r="L17" s="38"/>
      <c r="M17" s="38"/>
      <c r="N17" s="38"/>
      <c r="O17" s="38"/>
      <c r="R17" s="23"/>
      <c r="S17" s="23"/>
      <c r="T17" s="23"/>
      <c r="U17" s="23"/>
      <c r="V17" s="23"/>
      <c r="W17" s="23"/>
      <c r="X17" s="23"/>
      <c r="Y17" s="23"/>
      <c r="Z17" s="41"/>
      <c r="AA17" s="41"/>
      <c r="AB17" s="41"/>
      <c r="AC17" s="41"/>
      <c r="AD17" s="41"/>
    </row>
    <row r="18" spans="2:30" ht="5.15" customHeight="1">
      <c r="C18" s="42"/>
      <c r="D18" s="43"/>
      <c r="E18" s="43"/>
      <c r="F18" s="43"/>
      <c r="G18" s="43"/>
      <c r="H18" s="43"/>
      <c r="I18" s="182"/>
      <c r="K18" s="193"/>
      <c r="L18" s="38"/>
      <c r="M18" s="38"/>
      <c r="N18" s="38"/>
      <c r="O18" s="38"/>
      <c r="R18" s="23"/>
      <c r="S18" s="23"/>
      <c r="T18" s="23"/>
      <c r="U18" s="23"/>
      <c r="V18" s="23"/>
      <c r="W18" s="23"/>
      <c r="X18" s="23"/>
      <c r="Y18" s="23"/>
      <c r="Z18" s="41"/>
      <c r="AA18" s="41"/>
      <c r="AB18" s="41"/>
      <c r="AC18" s="41"/>
      <c r="AD18" s="41"/>
    </row>
    <row r="19" spans="2:30" ht="25" customHeight="1">
      <c r="B19" s="10"/>
      <c r="C19" s="188" t="s">
        <v>165</v>
      </c>
      <c r="D19" s="189" t="s">
        <v>166</v>
      </c>
      <c r="E19" s="189"/>
      <c r="F19" s="189"/>
      <c r="G19" s="189"/>
      <c r="H19" s="189"/>
      <c r="I19" s="182"/>
      <c r="K19" s="193"/>
      <c r="L19" s="38"/>
      <c r="M19" s="38"/>
      <c r="N19" s="38"/>
      <c r="O19" s="38"/>
      <c r="Q19" s="24"/>
      <c r="R19" s="23"/>
      <c r="S19" s="23"/>
      <c r="T19" s="23"/>
      <c r="U19" s="23"/>
      <c r="V19" s="23"/>
      <c r="W19" s="23"/>
      <c r="X19" s="23"/>
      <c r="Y19" s="23"/>
      <c r="Z19" s="41"/>
      <c r="AA19" s="41"/>
      <c r="AB19" s="41"/>
      <c r="AC19" s="41"/>
      <c r="AD19" s="41"/>
    </row>
    <row r="20" spans="2:30" ht="25" customHeight="1">
      <c r="B20" s="10"/>
      <c r="C20" s="188"/>
      <c r="D20" s="190" t="s">
        <v>167</v>
      </c>
      <c r="E20" s="190"/>
      <c r="F20" s="190"/>
      <c r="G20" s="190"/>
      <c r="H20" s="190"/>
      <c r="I20" s="182"/>
      <c r="K20" s="193"/>
      <c r="L20" s="10"/>
      <c r="M20" s="10"/>
      <c r="N20" s="10"/>
      <c r="O20" s="10"/>
      <c r="Q20" s="24"/>
      <c r="R20" s="23"/>
      <c r="S20" s="23"/>
      <c r="T20" s="23"/>
      <c r="U20" s="23"/>
      <c r="V20" s="23"/>
      <c r="W20" s="23"/>
      <c r="X20" s="23"/>
      <c r="Y20" s="23"/>
      <c r="Z20" s="44"/>
      <c r="AA20" s="41"/>
      <c r="AB20" s="41"/>
      <c r="AC20" s="41"/>
      <c r="AD20" s="41"/>
    </row>
    <row r="21" spans="2:30" ht="5.15" customHeight="1">
      <c r="C21" s="42"/>
      <c r="D21" s="45"/>
      <c r="E21" s="45"/>
      <c r="F21" s="45"/>
      <c r="G21" s="45"/>
      <c r="H21" s="45"/>
      <c r="I21" s="46"/>
      <c r="K21" s="193"/>
      <c r="L21" s="10"/>
      <c r="M21" s="10"/>
      <c r="N21" s="10"/>
      <c r="O21" s="10"/>
      <c r="Q21" s="24"/>
      <c r="R21" s="23"/>
      <c r="S21" s="23"/>
      <c r="T21" s="23"/>
      <c r="U21" s="23"/>
      <c r="V21" s="23"/>
      <c r="W21" s="23"/>
      <c r="X21" s="23"/>
      <c r="Y21" s="23"/>
      <c r="Z21" s="44"/>
      <c r="AA21" s="41"/>
      <c r="AB21" s="41"/>
      <c r="AC21" s="41"/>
      <c r="AD21" s="41"/>
    </row>
    <row r="22" spans="2:30" ht="25" customHeight="1">
      <c r="B22" s="10"/>
      <c r="C22" s="180" t="s">
        <v>168</v>
      </c>
      <c r="D22" s="181" t="s">
        <v>169</v>
      </c>
      <c r="E22" s="181"/>
      <c r="F22" s="181"/>
      <c r="G22" s="181"/>
      <c r="H22" s="181"/>
      <c r="I22" s="182"/>
      <c r="K22" s="193"/>
      <c r="L22" s="10"/>
      <c r="M22" s="10"/>
      <c r="N22" s="10"/>
      <c r="O22" s="10"/>
      <c r="Q22" s="24"/>
      <c r="R22" s="24"/>
      <c r="S22" s="24" t="s">
        <v>9</v>
      </c>
      <c r="T22" s="24" t="str">
        <f>T24-T23+1 &amp;" days"</f>
        <v>51 days</v>
      </c>
      <c r="U22" s="24"/>
      <c r="V22" s="24" t="s">
        <v>170</v>
      </c>
      <c r="W22" s="24">
        <v>15</v>
      </c>
      <c r="X22" s="24"/>
      <c r="Y22" s="24"/>
      <c r="Z22" s="44"/>
      <c r="AA22" s="41"/>
      <c r="AB22" s="41"/>
      <c r="AC22" s="41"/>
      <c r="AD22" s="41"/>
    </row>
    <row r="23" spans="2:30" ht="25" customHeight="1">
      <c r="B23" s="10"/>
      <c r="C23" s="180"/>
      <c r="D23" s="183" t="s">
        <v>171</v>
      </c>
      <c r="E23" s="183"/>
      <c r="F23" s="183"/>
      <c r="G23" s="183"/>
      <c r="H23" s="183"/>
      <c r="I23" s="182"/>
      <c r="K23" s="193"/>
      <c r="L23" s="10"/>
      <c r="M23" s="10"/>
      <c r="N23" s="10"/>
      <c r="O23" s="10"/>
      <c r="Q23" s="24"/>
      <c r="R23" s="24"/>
      <c r="S23" s="47">
        <v>0.16</v>
      </c>
      <c r="T23" s="24">
        <v>45337</v>
      </c>
      <c r="U23" s="24"/>
      <c r="V23" s="24" t="s">
        <v>172</v>
      </c>
      <c r="W23" s="24" t="e">
        <v>#VALUE!</v>
      </c>
      <c r="X23" s="24"/>
      <c r="Y23" s="24"/>
      <c r="Z23" s="44"/>
      <c r="AA23" s="41"/>
      <c r="AB23" s="41"/>
      <c r="AC23" s="41"/>
      <c r="AD23" s="41"/>
    </row>
    <row r="24" spans="2:30" ht="25" customHeight="1">
      <c r="B24" s="10"/>
      <c r="C24" s="180"/>
      <c r="D24" s="184" t="s">
        <v>173</v>
      </c>
      <c r="E24" s="184"/>
      <c r="F24" s="184"/>
      <c r="G24" s="184"/>
      <c r="H24" s="184"/>
      <c r="I24" s="182"/>
      <c r="K24" s="193"/>
      <c r="L24" s="48"/>
      <c r="M24" s="48"/>
      <c r="N24" s="48"/>
      <c r="O24" s="48"/>
      <c r="Q24" s="24"/>
      <c r="R24" s="24"/>
      <c r="S24" s="24">
        <f>1-S23</f>
        <v>0.84</v>
      </c>
      <c r="T24" s="24">
        <v>45387</v>
      </c>
      <c r="U24" s="24"/>
      <c r="V24" s="24" t="s">
        <v>174</v>
      </c>
      <c r="W24" s="24" t="e">
        <v>#VALUE!</v>
      </c>
      <c r="X24" s="24"/>
      <c r="Y24" s="24"/>
      <c r="Z24" s="44"/>
      <c r="AA24" s="41"/>
      <c r="AB24" s="41"/>
      <c r="AC24" s="41"/>
      <c r="AD24" s="41"/>
    </row>
    <row r="25" spans="2:30" ht="25" customHeight="1">
      <c r="B25" s="10"/>
      <c r="C25" s="180"/>
      <c r="D25" s="184"/>
      <c r="E25" s="184"/>
      <c r="F25" s="184"/>
      <c r="G25" s="184"/>
      <c r="H25" s="184"/>
      <c r="I25" s="182"/>
      <c r="K25" s="193"/>
      <c r="L25" s="48"/>
      <c r="M25" s="48"/>
      <c r="N25" s="48"/>
      <c r="O25" s="48"/>
      <c r="Q25" s="24"/>
      <c r="R25" s="24"/>
      <c r="S25" s="24"/>
      <c r="T25" s="24" t="e">
        <f>SUM(rng_N_Duration) &amp;" mandays"</f>
        <v>#NAME?</v>
      </c>
      <c r="U25" s="24"/>
      <c r="V25" s="24" t="s">
        <v>175</v>
      </c>
      <c r="W25" s="24" t="e">
        <v>#VALUE!</v>
      </c>
      <c r="X25" s="24"/>
      <c r="Y25" s="24"/>
      <c r="Z25" s="44"/>
      <c r="AA25" s="41"/>
      <c r="AB25" s="41"/>
      <c r="AC25" s="41"/>
      <c r="AD25" s="41"/>
    </row>
    <row r="26" spans="2:30" ht="5.05" customHeight="1">
      <c r="B26" s="10"/>
      <c r="C26" s="180"/>
      <c r="D26" s="184"/>
      <c r="E26" s="184"/>
      <c r="F26" s="184"/>
      <c r="G26" s="184"/>
      <c r="H26" s="184"/>
      <c r="I26" s="182"/>
      <c r="Q26" s="24"/>
      <c r="R26" s="24"/>
      <c r="S26" s="24"/>
      <c r="T26" s="24"/>
      <c r="U26" s="24"/>
      <c r="V26" s="24"/>
      <c r="W26" s="24"/>
      <c r="X26" s="24"/>
      <c r="Y26" s="24"/>
      <c r="Z26" s="44"/>
      <c r="AA26" s="41"/>
      <c r="AB26" s="41"/>
      <c r="AC26" s="41"/>
      <c r="AD26" s="41"/>
    </row>
    <row r="27" spans="2:30" ht="25" customHeight="1">
      <c r="B27" s="10"/>
      <c r="C27" s="180"/>
      <c r="D27" s="184"/>
      <c r="E27" s="184"/>
      <c r="F27" s="184"/>
      <c r="G27" s="184"/>
      <c r="H27" s="184"/>
      <c r="I27" s="182"/>
      <c r="K27" s="49"/>
      <c r="L27" s="185" t="s">
        <v>176</v>
      </c>
      <c r="M27" s="185"/>
      <c r="N27" s="185"/>
      <c r="O27" s="185"/>
      <c r="Q27" s="24"/>
      <c r="R27" s="24"/>
      <c r="S27" s="24"/>
      <c r="T27" s="24"/>
      <c r="U27" s="24"/>
      <c r="V27" s="24"/>
      <c r="W27" s="24"/>
      <c r="X27" s="24"/>
      <c r="Y27" s="24"/>
      <c r="Z27" s="44"/>
      <c r="AA27" s="41"/>
      <c r="AB27" s="41"/>
      <c r="AC27" s="41"/>
      <c r="AD27" s="41"/>
    </row>
    <row r="28" spans="2:30" ht="25" customHeight="1">
      <c r="B28" s="10"/>
      <c r="C28" s="180"/>
      <c r="D28" s="184"/>
      <c r="E28" s="184"/>
      <c r="F28" s="184"/>
      <c r="G28" s="184"/>
      <c r="H28" s="184"/>
      <c r="I28" s="182"/>
      <c r="K28" s="49"/>
      <c r="L28" s="185"/>
      <c r="M28" s="185"/>
      <c r="N28" s="185"/>
      <c r="O28" s="185"/>
      <c r="Q28" s="24"/>
      <c r="R28" s="24"/>
      <c r="S28" s="24"/>
      <c r="T28" s="24"/>
      <c r="U28" s="24"/>
      <c r="V28" s="24"/>
      <c r="W28" s="24"/>
      <c r="X28" s="24"/>
      <c r="Y28" s="24"/>
      <c r="Z28" s="44"/>
      <c r="AA28" s="41"/>
      <c r="AB28" s="41"/>
      <c r="AC28" s="41"/>
      <c r="AD28" s="41"/>
    </row>
    <row r="29" spans="2:30" ht="20.149999999999999" customHeight="1">
      <c r="K29" s="49"/>
      <c r="L29" s="185"/>
      <c r="M29" s="185"/>
      <c r="N29" s="185"/>
      <c r="O29" s="185"/>
      <c r="Q29" s="50"/>
      <c r="R29" s="24"/>
      <c r="S29" s="24"/>
      <c r="T29" s="24"/>
      <c r="U29" s="24"/>
      <c r="V29" s="24"/>
      <c r="W29" s="24"/>
      <c r="X29" s="24"/>
      <c r="Y29" s="24"/>
      <c r="Z29" s="44"/>
      <c r="AA29" s="41"/>
      <c r="AB29" s="41"/>
      <c r="AC29" s="41"/>
      <c r="AD29" s="41"/>
    </row>
    <row r="30" spans="2:30" ht="20.149999999999999" customHeight="1">
      <c r="B30" s="176"/>
      <c r="C30" s="177" t="s">
        <v>177</v>
      </c>
      <c r="D30" s="178" t="s">
        <v>178</v>
      </c>
      <c r="E30" s="178"/>
      <c r="F30" s="178"/>
      <c r="G30" s="178"/>
      <c r="H30" s="178"/>
      <c r="I30" s="179"/>
      <c r="K30" s="49"/>
      <c r="L30" s="185"/>
      <c r="M30" s="185"/>
      <c r="N30" s="185"/>
      <c r="O30" s="185"/>
      <c r="Q30" s="50"/>
      <c r="R30" s="24"/>
      <c r="S30" s="24"/>
      <c r="T30" s="24"/>
      <c r="U30" s="24"/>
      <c r="V30" s="24"/>
      <c r="W30" s="24"/>
      <c r="X30" s="24"/>
      <c r="Y30" s="24"/>
      <c r="Z30" s="44"/>
      <c r="AA30" s="41"/>
      <c r="AB30" s="41"/>
      <c r="AC30" s="41"/>
      <c r="AD30" s="41"/>
    </row>
    <row r="31" spans="2:30" ht="20.149999999999999" customHeight="1">
      <c r="B31" s="176"/>
      <c r="C31" s="177"/>
      <c r="D31" s="178"/>
      <c r="E31" s="178"/>
      <c r="F31" s="178"/>
      <c r="G31" s="178"/>
      <c r="H31" s="178"/>
      <c r="I31" s="179"/>
      <c r="K31" s="49"/>
      <c r="L31" s="51"/>
      <c r="M31" s="51"/>
      <c r="N31" s="51"/>
      <c r="O31" s="51"/>
      <c r="Q31" s="50"/>
      <c r="R31" s="23"/>
      <c r="S31" s="23"/>
      <c r="T31" s="23"/>
      <c r="U31" s="23"/>
      <c r="V31" s="23"/>
      <c r="W31" s="23"/>
      <c r="X31" s="23"/>
      <c r="Y31" s="23"/>
      <c r="Z31" s="44"/>
      <c r="AA31" s="41"/>
      <c r="AB31" s="41"/>
      <c r="AC31" s="41"/>
      <c r="AD31" s="41"/>
    </row>
    <row r="32" spans="2:30" ht="20.149999999999999" customHeight="1">
      <c r="B32" s="176"/>
      <c r="C32" s="177"/>
      <c r="D32" s="178"/>
      <c r="E32" s="178"/>
      <c r="F32" s="178"/>
      <c r="G32" s="178"/>
      <c r="H32" s="178"/>
      <c r="I32" s="179"/>
      <c r="K32" s="49"/>
      <c r="L32" s="51"/>
      <c r="M32" s="51"/>
      <c r="N32" s="51"/>
      <c r="O32" s="51"/>
      <c r="R32" s="23"/>
      <c r="S32" s="23"/>
      <c r="T32" s="23"/>
      <c r="U32" s="23"/>
      <c r="V32" s="23"/>
      <c r="W32" s="23"/>
      <c r="X32" s="23"/>
      <c r="Y32" s="23"/>
      <c r="Z32" s="44"/>
      <c r="AA32" s="41"/>
      <c r="AB32" s="41"/>
      <c r="AC32" s="41"/>
      <c r="AD32" s="41"/>
    </row>
    <row r="33" spans="1:30" ht="20.149999999999999" hidden="1" customHeight="1">
      <c r="K33" s="49"/>
      <c r="L33" s="51"/>
      <c r="M33" s="51"/>
      <c r="N33" s="51"/>
      <c r="O33" s="51"/>
      <c r="R33" s="23"/>
      <c r="S33" s="23"/>
      <c r="T33" s="23"/>
      <c r="U33" s="23"/>
      <c r="V33" s="23"/>
      <c r="W33" s="23"/>
      <c r="X33" s="23"/>
      <c r="Y33" s="23"/>
      <c r="Z33" s="44"/>
      <c r="AA33" s="41"/>
      <c r="AB33" s="41"/>
      <c r="AC33" s="41"/>
      <c r="AD33" s="41"/>
    </row>
    <row r="34" spans="1:30" ht="20.149999999999999" hidden="1" customHeight="1">
      <c r="K34" s="49"/>
      <c r="L34" s="51"/>
      <c r="M34" s="51"/>
      <c r="N34" s="51"/>
      <c r="O34" s="51"/>
      <c r="R34" s="44"/>
      <c r="S34" s="44"/>
      <c r="T34" s="44"/>
      <c r="U34" s="44"/>
      <c r="V34" s="44"/>
      <c r="W34" s="44"/>
      <c r="X34" s="44"/>
      <c r="Y34" s="44"/>
      <c r="Z34" s="44"/>
      <c r="AA34" s="41"/>
      <c r="AB34" s="41"/>
      <c r="AC34" s="41"/>
      <c r="AD34" s="41"/>
    </row>
    <row r="35" spans="1:30" ht="20.149999999999999" hidden="1" customHeight="1">
      <c r="K35" s="49"/>
      <c r="L35" s="51"/>
      <c r="M35" s="51"/>
      <c r="N35" s="51"/>
      <c r="O35" s="51"/>
      <c r="R35" s="44"/>
      <c r="S35" s="44"/>
      <c r="T35" s="44"/>
      <c r="U35" s="44"/>
      <c r="V35" s="44"/>
      <c r="W35" s="44"/>
      <c r="X35" s="44"/>
      <c r="Y35" s="44"/>
      <c r="Z35" s="44"/>
      <c r="AA35" s="41"/>
      <c r="AB35" s="41"/>
      <c r="AC35" s="41"/>
      <c r="AD35" s="41"/>
    </row>
    <row r="36" spans="1:30" ht="20.149999999999999" hidden="1" customHeight="1">
      <c r="K36" s="49"/>
      <c r="L36" s="51"/>
      <c r="M36" s="51"/>
      <c r="N36" s="51"/>
      <c r="O36" s="51"/>
      <c r="R36" s="44"/>
      <c r="S36" s="44"/>
      <c r="T36" s="44"/>
      <c r="U36" s="44"/>
      <c r="V36" s="44"/>
      <c r="W36" s="44"/>
      <c r="X36" s="44"/>
      <c r="Y36" s="44"/>
      <c r="Z36" s="44"/>
      <c r="AA36" s="41"/>
      <c r="AB36" s="41"/>
      <c r="AC36" s="41"/>
      <c r="AD36" s="41"/>
    </row>
    <row r="37" spans="1:30" ht="20.149999999999999" hidden="1" customHeight="1">
      <c r="K37" s="49"/>
      <c r="L37" s="51"/>
      <c r="M37" s="51"/>
      <c r="N37" s="51"/>
      <c r="O37" s="51"/>
      <c r="R37" s="44"/>
      <c r="S37" s="44"/>
      <c r="T37" s="44"/>
      <c r="U37" s="44"/>
      <c r="V37" s="44"/>
      <c r="W37" s="44"/>
      <c r="X37" s="44"/>
      <c r="Y37" s="44"/>
      <c r="Z37" s="44"/>
    </row>
    <row r="38" spans="1:30" ht="20.149999999999999" hidden="1" customHeight="1">
      <c r="K38" s="49"/>
      <c r="L38" s="51"/>
      <c r="M38" s="51"/>
      <c r="N38" s="51"/>
      <c r="O38" s="51"/>
      <c r="R38" s="44"/>
      <c r="S38" s="44"/>
      <c r="T38" s="44"/>
      <c r="U38" s="44"/>
      <c r="V38" s="44"/>
      <c r="W38" s="44"/>
      <c r="X38" s="44"/>
      <c r="Y38" s="44"/>
      <c r="Z38" s="44"/>
    </row>
    <row r="39" spans="1:30" ht="20.149999999999999" hidden="1" customHeight="1">
      <c r="K39" s="49"/>
      <c r="L39" s="51"/>
      <c r="M39" s="51"/>
      <c r="N39" s="51"/>
      <c r="O39" s="51"/>
      <c r="R39" s="44"/>
      <c r="S39" s="44"/>
      <c r="T39" s="44"/>
      <c r="U39" s="44"/>
      <c r="V39" s="44"/>
      <c r="W39" s="44"/>
      <c r="X39" s="44"/>
      <c r="Y39" s="44"/>
      <c r="Z39" s="44"/>
    </row>
    <row r="40" spans="1:30" ht="20.149999999999999" customHeight="1">
      <c r="B40" s="22"/>
      <c r="C40" s="22"/>
      <c r="D40" s="22"/>
      <c r="E40" s="22"/>
      <c r="F40" s="22"/>
      <c r="G40" s="22"/>
      <c r="H40" s="22"/>
      <c r="I40" s="22"/>
      <c r="J40" s="22"/>
      <c r="K40" s="49"/>
      <c r="L40" s="52"/>
      <c r="M40" s="52"/>
      <c r="N40" s="52"/>
      <c r="O40" s="52"/>
      <c r="P40" s="22"/>
      <c r="R40" s="44"/>
      <c r="S40" s="44"/>
      <c r="T40" s="44"/>
      <c r="U40" s="44"/>
      <c r="V40" s="44"/>
      <c r="W40" s="44"/>
      <c r="X40" s="44"/>
      <c r="Y40" s="44"/>
      <c r="Z40" s="44"/>
    </row>
    <row r="41" spans="1:30" ht="20.149999999999999" customHeight="1">
      <c r="B41" s="22"/>
      <c r="C41" s="22" t="s">
        <v>42</v>
      </c>
      <c r="D41" s="22"/>
      <c r="E41" s="22"/>
      <c r="F41" s="22"/>
      <c r="G41" s="22"/>
      <c r="H41" s="22"/>
      <c r="I41" s="22"/>
      <c r="J41" s="22"/>
      <c r="K41" s="49"/>
      <c r="L41" s="52"/>
      <c r="M41" s="52"/>
      <c r="N41" s="52"/>
      <c r="O41" s="52"/>
      <c r="P41" s="22"/>
    </row>
    <row r="42" spans="1:30" ht="20.149999999999999" customHeight="1">
      <c r="B42" s="22"/>
      <c r="C42" s="22"/>
      <c r="D42" s="22"/>
      <c r="E42" s="22"/>
      <c r="F42" s="22"/>
      <c r="G42" s="22"/>
      <c r="H42" s="22"/>
      <c r="I42" s="22"/>
      <c r="J42" s="22"/>
      <c r="K42" s="49"/>
      <c r="L42" s="52"/>
      <c r="M42" s="52"/>
      <c r="N42" s="52"/>
      <c r="O42" s="52"/>
      <c r="P42" s="22"/>
    </row>
    <row r="43" spans="1:30" ht="9" customHeight="1">
      <c r="A43" s="29"/>
      <c r="B43" s="53"/>
      <c r="C43" s="53"/>
      <c r="D43" s="53"/>
      <c r="E43" s="53"/>
      <c r="F43" s="53"/>
      <c r="G43" s="53"/>
      <c r="H43" s="53"/>
      <c r="I43" s="53"/>
      <c r="J43" s="53"/>
      <c r="K43" s="54"/>
      <c r="L43" s="53"/>
      <c r="M43" s="53"/>
      <c r="N43" s="53"/>
      <c r="O43" s="53"/>
      <c r="P43" s="22"/>
    </row>
    <row r="44" spans="1:30" ht="19.3" customHeight="1">
      <c r="A44" s="10"/>
      <c r="B44" s="55"/>
      <c r="C44" s="55"/>
      <c r="D44" s="55"/>
      <c r="E44" s="55"/>
      <c r="F44" s="55"/>
      <c r="G44" s="55"/>
      <c r="H44" s="55"/>
      <c r="I44" s="55"/>
      <c r="J44" s="55"/>
      <c r="K44" s="56"/>
      <c r="L44" s="55"/>
      <c r="M44" s="55"/>
      <c r="N44" s="55"/>
      <c r="O44" s="55"/>
      <c r="P44" s="55"/>
    </row>
    <row r="45" spans="1:30" ht="14.6" hidden="1">
      <c r="B45" s="22"/>
      <c r="C45" s="22"/>
      <c r="D45" s="22"/>
      <c r="E45" s="22"/>
      <c r="F45" s="22"/>
      <c r="G45" s="22"/>
      <c r="H45" s="22"/>
      <c r="I45" s="22"/>
      <c r="J45" s="22"/>
      <c r="K45" s="22"/>
      <c r="L45" s="22"/>
      <c r="M45" s="22"/>
      <c r="N45" s="22"/>
      <c r="O45" s="22"/>
      <c r="P45" s="22"/>
    </row>
  </sheetData>
  <sheetProtection algorithmName="SHA-512" hashValue="6ErC9vXqJ0JMLQczEg3GBsTuxVq1etMo3C43ZPxWOMgJqGxC8yODuBWKLl4loTwIInxYWiVh9PTZPLcmB5wCZw==" saltValue="XuDAAYUHttsb9J83MfKOJg==" spinCount="100000" sheet="1" objects="1" scenarios="1"/>
  <mergeCells count="27">
    <mergeCell ref="B2:B3"/>
    <mergeCell ref="D2:I2"/>
    <mergeCell ref="K2:K25"/>
    <mergeCell ref="L2:O3"/>
    <mergeCell ref="D3:I3"/>
    <mergeCell ref="B5:B8"/>
    <mergeCell ref="C5:C8"/>
    <mergeCell ref="D5:H8"/>
    <mergeCell ref="I5:I12"/>
    <mergeCell ref="C10:C12"/>
    <mergeCell ref="L27:O30"/>
    <mergeCell ref="D10:H12"/>
    <mergeCell ref="C14:C17"/>
    <mergeCell ref="D14:H17"/>
    <mergeCell ref="I14:I20"/>
    <mergeCell ref="C19:C20"/>
    <mergeCell ref="D19:H19"/>
    <mergeCell ref="D20:H20"/>
    <mergeCell ref="B30:B32"/>
    <mergeCell ref="C30:C32"/>
    <mergeCell ref="D30:H32"/>
    <mergeCell ref="I30:I32"/>
    <mergeCell ref="C22:C28"/>
    <mergeCell ref="D22:H22"/>
    <mergeCell ref="I22:I28"/>
    <mergeCell ref="D23:H23"/>
    <mergeCell ref="D24:H28"/>
  </mergeCells>
  <hyperlinks>
    <hyperlink ref="D20:H20" r:id="rId1" tooltip="100+ Free Excel Templates" display="https://excelx.com/templates/" xr:uid="{7BC0A4B4-5B75-43CB-A15F-A94371F2CE29}"/>
    <hyperlink ref="D23:H23" r:id="rId2" tooltip="120+ Premium Project Management Templates" display="https://analysistabs.org/" xr:uid="{C3718AEF-8598-438D-850C-8077DABE964C}"/>
  </hyperlinks>
  <pageMargins left="0.7" right="0.7" top="0.75" bottom="0.75" header="0.3" footer="0.3"/>
  <pageSetup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sheetPr>
  <dimension ref="A1:AI33"/>
  <sheetViews>
    <sheetView showGridLines="0" showRowColHeaders="0" tabSelected="1" zoomScaleNormal="100" workbookViewId="0">
      <selection activeCell="K21" sqref="K21"/>
    </sheetView>
  </sheetViews>
  <sheetFormatPr defaultColWidth="0" defaultRowHeight="14.6" zeroHeight="1"/>
  <cols>
    <col min="1" max="1" width="0.53515625" customWidth="1"/>
    <col min="2" max="2" width="0.4609375" customWidth="1"/>
    <col min="3" max="4" width="21.3828125" customWidth="1"/>
    <col min="5" max="5" width="23.84375" customWidth="1"/>
    <col min="6" max="6" width="3.61328125" customWidth="1"/>
    <col min="7" max="7" width="20.15234375" customWidth="1"/>
    <col min="8" max="8" width="1.53515625" customWidth="1"/>
    <col min="9" max="9" width="6.15234375" customWidth="1"/>
    <col min="10" max="10" width="3.84375" hidden="1" customWidth="1"/>
    <col min="11" max="11" width="24.84375" style="13" customWidth="1"/>
    <col min="12" max="12" width="10.69140625" customWidth="1"/>
    <col min="13" max="14" width="10.765625" customWidth="1"/>
    <col min="15" max="15" width="6.3828125" style="107" customWidth="1"/>
    <col min="16" max="16" width="6.61328125" customWidth="1"/>
    <col min="17" max="17" width="6.3828125" style="107" customWidth="1"/>
    <col min="18" max="18" width="12.69140625" hidden="1" customWidth="1"/>
    <col min="19" max="34" width="5.69140625" style="98" customWidth="1"/>
    <col min="35" max="35" width="1" style="98" customWidth="1"/>
    <col min="36" max="16384" width="0" style="98" hidden="1"/>
  </cols>
  <sheetData>
    <row r="1" spans="1:35" customFormat="1" ht="40" customHeight="1" thickBot="1">
      <c r="C1" s="200" t="s">
        <v>190</v>
      </c>
      <c r="D1" s="201"/>
      <c r="E1" s="201"/>
      <c r="F1" s="201"/>
      <c r="G1" s="201"/>
      <c r="H1" s="201"/>
      <c r="I1" s="201"/>
      <c r="J1" s="102"/>
      <c r="K1" s="175" t="s">
        <v>23</v>
      </c>
      <c r="L1" s="208" t="str">
        <f>IFERROR(VLOOKUP(K1,Projects!B5:C15,2,FALSE)&amp;" Tasks Found","&lt;&lt; Please Select a Project")</f>
        <v>80 Tasks Found</v>
      </c>
      <c r="M1" s="208"/>
      <c r="N1" s="208"/>
      <c r="O1" s="208"/>
      <c r="P1" s="208"/>
      <c r="Q1" s="208"/>
      <c r="R1" s="28"/>
      <c r="S1" s="162" t="s">
        <v>14</v>
      </c>
      <c r="T1" s="33"/>
      <c r="U1" s="33"/>
      <c r="V1" s="33"/>
      <c r="W1" s="33"/>
      <c r="X1" s="33"/>
      <c r="Y1" s="33"/>
      <c r="Z1" s="161">
        <v>0</v>
      </c>
      <c r="AA1" s="33"/>
      <c r="AB1" s="34"/>
      <c r="AC1" s="34"/>
      <c r="AD1" s="34"/>
      <c r="AE1" s="35"/>
      <c r="AF1" s="34"/>
      <c r="AG1" s="34"/>
      <c r="AH1" s="34"/>
    </row>
    <row r="2" spans="1:35" s="14" customFormat="1" ht="31.5" customHeight="1" thickTop="1">
      <c r="C2" s="174" t="s">
        <v>53</v>
      </c>
      <c r="D2" s="210"/>
      <c r="E2" s="210"/>
      <c r="F2" s="210"/>
      <c r="G2" s="210"/>
      <c r="H2" s="210"/>
      <c r="I2" s="210"/>
      <c r="J2" s="17" t="s">
        <v>1</v>
      </c>
      <c r="K2" s="99" t="s">
        <v>136</v>
      </c>
      <c r="L2" s="100" t="s">
        <v>40</v>
      </c>
      <c r="M2" s="101" t="s">
        <v>0</v>
      </c>
      <c r="N2" s="101" t="s">
        <v>4</v>
      </c>
      <c r="O2" s="103" t="s">
        <v>3</v>
      </c>
      <c r="P2" s="101" t="s">
        <v>5</v>
      </c>
      <c r="Q2" s="104" t="s">
        <v>6</v>
      </c>
      <c r="R2" t="s">
        <v>22</v>
      </c>
      <c r="S2" s="170">
        <f>G10+Z1</f>
        <v>45662</v>
      </c>
      <c r="T2" s="171">
        <f>S2+1</f>
        <v>45663</v>
      </c>
      <c r="U2" s="172">
        <f t="shared" ref="U2:AC2" si="0">T2+1</f>
        <v>45664</v>
      </c>
      <c r="V2" s="171">
        <f t="shared" si="0"/>
        <v>45665</v>
      </c>
      <c r="W2" s="172">
        <f t="shared" si="0"/>
        <v>45666</v>
      </c>
      <c r="X2" s="171">
        <f t="shared" si="0"/>
        <v>45667</v>
      </c>
      <c r="Y2" s="172">
        <f t="shared" si="0"/>
        <v>45668</v>
      </c>
      <c r="Z2" s="171">
        <f t="shared" si="0"/>
        <v>45669</v>
      </c>
      <c r="AA2" s="171">
        <f t="shared" si="0"/>
        <v>45670</v>
      </c>
      <c r="AB2" s="171">
        <f t="shared" si="0"/>
        <v>45671</v>
      </c>
      <c r="AC2" s="172">
        <f t="shared" si="0"/>
        <v>45672</v>
      </c>
      <c r="AD2" s="171">
        <f>AC2+1</f>
        <v>45673</v>
      </c>
      <c r="AE2" s="172">
        <f>AD2+1</f>
        <v>45674</v>
      </c>
      <c r="AF2" s="171">
        <f>AE2+1</f>
        <v>45675</v>
      </c>
      <c r="AG2" s="172">
        <f>AF2+1</f>
        <v>45676</v>
      </c>
      <c r="AH2" s="173">
        <f>AG2+1</f>
        <v>45677</v>
      </c>
      <c r="AI2" s="15"/>
    </row>
    <row r="3" spans="1:35" customFormat="1" ht="18.75" hidden="1" customHeight="1" thickBot="1">
      <c r="C3" s="18"/>
      <c r="D3" s="30"/>
      <c r="E3" s="30"/>
      <c r="F3" s="30"/>
      <c r="G3" s="30"/>
      <c r="H3" s="31"/>
      <c r="I3" s="32">
        <v>0</v>
      </c>
      <c r="J3" s="18">
        <f>IFERROR(IF(K1=Projects!B5,0,MATCH(K1,Tasks!B:B,0)-2)+I3,G18)</f>
        <v>0</v>
      </c>
      <c r="K3" s="37">
        <v>0</v>
      </c>
      <c r="L3" s="11">
        <v>1</v>
      </c>
      <c r="M3" s="12">
        <v>2</v>
      </c>
      <c r="N3" s="12">
        <v>4</v>
      </c>
      <c r="O3" s="12">
        <v>3</v>
      </c>
      <c r="P3" s="12">
        <v>4</v>
      </c>
      <c r="Q3" s="12"/>
      <c r="R3" s="12">
        <v>-1</v>
      </c>
      <c r="S3" s="2"/>
      <c r="T3" s="3"/>
      <c r="U3" s="2"/>
      <c r="V3" s="3"/>
      <c r="W3" s="2"/>
      <c r="X3" s="3"/>
      <c r="Y3" s="2"/>
      <c r="Z3" s="3"/>
      <c r="AA3" s="2"/>
      <c r="AB3" s="3"/>
      <c r="AC3" s="2"/>
      <c r="AD3" s="3"/>
      <c r="AE3" s="2"/>
      <c r="AF3" s="3"/>
      <c r="AG3" s="2"/>
      <c r="AH3" s="4"/>
      <c r="AI3" s="1"/>
    </row>
    <row r="4" spans="1:35" s="6" customFormat="1" ht="18" customHeight="1">
      <c r="A4"/>
      <c r="B4"/>
      <c r="C4" s="29"/>
      <c r="D4" s="29"/>
      <c r="E4" s="74"/>
      <c r="F4" s="74"/>
      <c r="G4" s="75"/>
      <c r="H4" s="75"/>
      <c r="I4" s="75"/>
      <c r="J4" s="36" cm="1">
        <f t="array" ref="J4">IFERROR(IF(FNAT_rng_Project="All Projects",ROW()-3,INDEX(ROW(FNAT_rng_Tasks),SMALL(IF(FNAT_rng_Tasks=FNAT_rng_Project,ROW(FNAT_rng_Tasks)-ROW(INDEX(FNAT_rng_Tasks,1,1))+1),ROW()-3))-1),0)</f>
        <v>1</v>
      </c>
      <c r="K4" s="124" t="str">
        <f ca="1">IF(J4=0,"",IF(AND($K$1&lt;&gt;"All Projects",$K$1&lt;&gt;R4),0,OFFSET(Tasks!$C$1,Dashboard!$J4,Dashboard!K$3)))</f>
        <v>Project 1 - Task 1</v>
      </c>
      <c r="L4" s="124" t="str">
        <f ca="1">IF(J4=0,"",OFFSET(Tasks!$C$1,Dashboard!$J4,Dashboard!L$3))</f>
        <v>Person 1</v>
      </c>
      <c r="M4" s="125">
        <f ca="1">IF(J4=0,"",OFFSET(Tasks!$C$1,Dashboard!$J4,Dashboard!M$3))</f>
        <v>45666</v>
      </c>
      <c r="N4" s="125">
        <f ca="1">IF(J4=0,"",M4+O4-1)</f>
        <v>45670</v>
      </c>
      <c r="O4" s="126">
        <f ca="1">IF(J4=0,"",OFFSET(Tasks!$C$1,Dashboard!$J4,Dashboard!O$3))</f>
        <v>5</v>
      </c>
      <c r="P4" s="127">
        <f ca="1">IF(J4=0,"",OFFSET(Tasks!$C$1,Dashboard!$J4,Dashboard!P$3))</f>
        <v>1</v>
      </c>
      <c r="Q4" s="128">
        <f ca="1">IF(J4=0,"",O4*P4)</f>
        <v>5</v>
      </c>
      <c r="R4" s="16" t="str">
        <f ca="1">OFFSET(Tasks!$C$1,Dashboard!$J4,Dashboard!R$3)</f>
        <v>Project 1</v>
      </c>
      <c r="S4" s="114"/>
      <c r="T4" s="115"/>
      <c r="U4" s="115"/>
      <c r="V4" s="115"/>
      <c r="W4" s="115"/>
      <c r="X4" s="115"/>
      <c r="Y4" s="115"/>
      <c r="Z4" s="115"/>
      <c r="AA4" s="115"/>
      <c r="AB4" s="115"/>
      <c r="AC4" s="115"/>
      <c r="AD4" s="115"/>
      <c r="AE4" s="115"/>
      <c r="AF4" s="115"/>
      <c r="AG4" s="115"/>
      <c r="AH4" s="116"/>
      <c r="AI4" s="5"/>
    </row>
    <row r="5" spans="1:35" s="6" customFormat="1" ht="18" customHeight="1">
      <c r="A5"/>
      <c r="B5"/>
      <c r="C5" s="29"/>
      <c r="D5" s="29"/>
      <c r="E5" s="213" t="s">
        <v>135</v>
      </c>
      <c r="F5" s="80"/>
      <c r="G5" s="75"/>
      <c r="H5" s="75"/>
      <c r="I5" s="75"/>
      <c r="J5" s="36" cm="1">
        <f t="array" ref="J5">IFERROR(IF(FNAT_rng_Project="All Projects",ROW()-3,INDEX(ROW(FNAT_rng_Tasks),SMALL(IF(FNAT_rng_Tasks=FNAT_rng_Project,ROW(FNAT_rng_Tasks)-ROW(INDEX(FNAT_rng_Tasks,1,1))+1),ROW()-3))-1),0)</f>
        <v>2</v>
      </c>
      <c r="K5" s="129" t="str">
        <f ca="1">IF(J5=0,"",IF(AND($K$1&lt;&gt;"All Projects",$K$1&lt;&gt;R5),0,OFFSET(Tasks!$C$1,Dashboard!$J5,Dashboard!K$3)))</f>
        <v>Project 3 - Task 1</v>
      </c>
      <c r="L5" s="129" t="str">
        <f ca="1">IF(J5=0,"",OFFSET(Tasks!$C$1,Dashboard!$J5,Dashboard!L$3))</f>
        <v>Person 2</v>
      </c>
      <c r="M5" s="130">
        <f ca="1">IF(J5=0,"",OFFSET(Tasks!$C$1,Dashboard!$J5,Dashboard!M$3))</f>
        <v>45667</v>
      </c>
      <c r="N5" s="130">
        <f t="shared" ref="N5:N28" ca="1" si="1">IF(J5=0,"",M5+O5-1)</f>
        <v>45672</v>
      </c>
      <c r="O5" s="131">
        <f ca="1">IF(J5=0,"",OFFSET(Tasks!$C$1,Dashboard!$J5,Dashboard!O$3))</f>
        <v>6</v>
      </c>
      <c r="P5" s="132">
        <f ca="1">IF(J5=0,"",OFFSET(Tasks!$C$1,Dashboard!$J5,Dashboard!P$3))</f>
        <v>0.4</v>
      </c>
      <c r="Q5" s="133">
        <f t="shared" ref="Q5:Q28" ca="1" si="2">IF(J5=0,"",O5*P5)</f>
        <v>2.4000000000000004</v>
      </c>
      <c r="R5" s="120" t="str">
        <f ca="1">OFFSET(Tasks!$C$1,Dashboard!$J5,Dashboard!R$3)</f>
        <v>Project 1</v>
      </c>
      <c r="S5" s="121"/>
      <c r="T5" s="122"/>
      <c r="U5" s="122"/>
      <c r="V5" s="122"/>
      <c r="W5" s="122"/>
      <c r="X5" s="122"/>
      <c r="Y5" s="122"/>
      <c r="Z5" s="122"/>
      <c r="AA5" s="122"/>
      <c r="AB5" s="122"/>
      <c r="AC5" s="122"/>
      <c r="AD5" s="122"/>
      <c r="AE5" s="122"/>
      <c r="AF5" s="122"/>
      <c r="AG5" s="122"/>
      <c r="AH5" s="123"/>
      <c r="AI5" s="5"/>
    </row>
    <row r="6" spans="1:35" s="6" customFormat="1" ht="18" customHeight="1">
      <c r="A6"/>
      <c r="B6"/>
      <c r="C6" s="29"/>
      <c r="D6" s="29"/>
      <c r="E6" s="213"/>
      <c r="F6" s="81"/>
      <c r="G6" s="75"/>
      <c r="H6" s="75"/>
      <c r="I6" s="75"/>
      <c r="J6" s="36" cm="1">
        <f t="array" ref="J6">IFERROR(IF(FNAT_rng_Project="All Projects",ROW()-3,INDEX(ROW(FNAT_rng_Tasks),SMALL(IF(FNAT_rng_Tasks=FNAT_rng_Project,ROW(FNAT_rng_Tasks)-ROW(INDEX(FNAT_rng_Tasks,1,1))+1),ROW()-3))-1),0)</f>
        <v>3</v>
      </c>
      <c r="K6" s="134" t="str">
        <f ca="1">IF(J6=0,"",IF(AND($K$1&lt;&gt;"All Projects",$K$1&lt;&gt;R6),0,OFFSET(Tasks!$C$1,Dashboard!$J6,Dashboard!K$3)))</f>
        <v>Project 1 - Task 2</v>
      </c>
      <c r="L6" s="134" t="str">
        <f ca="1">IF(J6=0,"",OFFSET(Tasks!$C$1,Dashboard!$J6,Dashboard!L$3))</f>
        <v>Person 3</v>
      </c>
      <c r="M6" s="135">
        <f ca="1">IF(J6=0,"",OFFSET(Tasks!$C$1,Dashboard!$J6,Dashboard!M$3))</f>
        <v>45668</v>
      </c>
      <c r="N6" s="135">
        <f t="shared" ca="1" si="1"/>
        <v>45677</v>
      </c>
      <c r="O6" s="136">
        <f ca="1">IF(J6=0,"",OFFSET(Tasks!$C$1,Dashboard!$J6,Dashboard!O$3))</f>
        <v>10</v>
      </c>
      <c r="P6" s="137">
        <f ca="1">IF(J6=0,"",OFFSET(Tasks!$C$1,Dashboard!$J6,Dashboard!P$3))</f>
        <v>0.45</v>
      </c>
      <c r="Q6" s="128">
        <f t="shared" ca="1" si="2"/>
        <v>4.5</v>
      </c>
      <c r="R6" s="16" t="str">
        <f ca="1">OFFSET(Tasks!$C$1,Dashboard!$J6,Dashboard!R$3)</f>
        <v>Project 1</v>
      </c>
      <c r="S6" s="117"/>
      <c r="T6" s="118"/>
      <c r="U6" s="118"/>
      <c r="V6" s="118"/>
      <c r="W6" s="118"/>
      <c r="X6" s="118"/>
      <c r="Y6" s="118"/>
      <c r="Z6" s="118"/>
      <c r="AA6" s="118"/>
      <c r="AB6" s="118"/>
      <c r="AC6" s="118"/>
      <c r="AD6" s="118"/>
      <c r="AE6" s="118"/>
      <c r="AF6" s="118"/>
      <c r="AG6" s="118"/>
      <c r="AH6" s="119"/>
      <c r="AI6" s="5"/>
    </row>
    <row r="7" spans="1:35" s="6" customFormat="1" ht="18" customHeight="1">
      <c r="A7"/>
      <c r="B7"/>
      <c r="C7" s="29"/>
      <c r="D7" s="29"/>
      <c r="E7" s="213"/>
      <c r="F7" s="81"/>
      <c r="G7" s="75"/>
      <c r="H7" s="75"/>
      <c r="I7" s="75"/>
      <c r="J7" s="36" cm="1">
        <f t="array" ref="J7">IFERROR(IF(FNAT_rng_Project="All Projects",ROW()-3,INDEX(ROW(FNAT_rng_Tasks),SMALL(IF(FNAT_rng_Tasks=FNAT_rng_Project,ROW(FNAT_rng_Tasks)-ROW(INDEX(FNAT_rng_Tasks,1,1))+1),ROW()-3))-1),0)</f>
        <v>4</v>
      </c>
      <c r="K7" s="129" t="str">
        <f ca="1">IF(J7=0,"",IF(AND($K$1&lt;&gt;"All Projects",$K$1&lt;&gt;R7),0,OFFSET(Tasks!$C$1,Dashboard!$J7,Dashboard!K$3)))</f>
        <v>Project 1 - Task 3</v>
      </c>
      <c r="L7" s="129" t="str">
        <f ca="1">IF(J7=0,"",OFFSET(Tasks!$C$1,Dashboard!$J7,Dashboard!L$3))</f>
        <v>Person 4</v>
      </c>
      <c r="M7" s="130">
        <f ca="1">IF(J7=0,"",OFFSET(Tasks!$C$1,Dashboard!$J7,Dashboard!M$3))</f>
        <v>45671</v>
      </c>
      <c r="N7" s="130">
        <f t="shared" ca="1" si="1"/>
        <v>45679</v>
      </c>
      <c r="O7" s="131">
        <f ca="1">IF(J7=0,"",OFFSET(Tasks!$C$1,Dashboard!$J7,Dashboard!O$3))</f>
        <v>9</v>
      </c>
      <c r="P7" s="132">
        <f ca="1">IF(J7=0,"",OFFSET(Tasks!$C$1,Dashboard!$J7,Dashboard!P$3))</f>
        <v>0.85</v>
      </c>
      <c r="Q7" s="133">
        <f t="shared" ca="1" si="2"/>
        <v>7.6499999999999995</v>
      </c>
      <c r="R7" s="120" t="str">
        <f ca="1">OFFSET(Tasks!$C$1,Dashboard!$J7,Dashboard!R$3)</f>
        <v>Project 1</v>
      </c>
      <c r="S7" s="121"/>
      <c r="T7" s="122"/>
      <c r="U7" s="122"/>
      <c r="V7" s="122"/>
      <c r="W7" s="122"/>
      <c r="X7" s="122"/>
      <c r="Y7" s="122"/>
      <c r="Z7" s="122"/>
      <c r="AA7" s="122"/>
      <c r="AB7" s="122"/>
      <c r="AC7" s="122"/>
      <c r="AD7" s="122"/>
      <c r="AE7" s="122"/>
      <c r="AF7" s="122"/>
      <c r="AG7" s="122"/>
      <c r="AH7" s="123"/>
      <c r="AI7" s="5"/>
    </row>
    <row r="8" spans="1:35" s="6" customFormat="1" ht="18" customHeight="1">
      <c r="A8"/>
      <c r="B8"/>
      <c r="C8" s="29"/>
      <c r="D8" s="29"/>
      <c r="E8" s="213"/>
      <c r="F8" s="74"/>
      <c r="G8" s="75"/>
      <c r="H8" s="75"/>
      <c r="I8" s="75"/>
      <c r="J8" s="36" cm="1">
        <f t="array" ref="J8">IFERROR(IF(FNAT_rng_Project="All Projects",ROW()-3,INDEX(ROW(FNAT_rng_Tasks),SMALL(IF(FNAT_rng_Tasks=FNAT_rng_Project,ROW(FNAT_rng_Tasks)-ROW(INDEX(FNAT_rng_Tasks,1,1))+1),ROW()-3))-1),0)</f>
        <v>5</v>
      </c>
      <c r="K8" s="134" t="str">
        <f ca="1">IF(J8=0,"",IF(AND($K$1&lt;&gt;"All Projects",$K$1&lt;&gt;R8),0,OFFSET(Tasks!$C$1,Dashboard!$J8,Dashboard!K$3)))</f>
        <v>Project 1 - Task 4</v>
      </c>
      <c r="L8" s="134" t="str">
        <f ca="1">IF(J8=0,"",OFFSET(Tasks!$C$1,Dashboard!$J8,Dashboard!L$3))</f>
        <v>Person 5</v>
      </c>
      <c r="M8" s="135">
        <f ca="1">IF(J8=0,"",OFFSET(Tasks!$C$1,Dashboard!$J8,Dashboard!M$3))</f>
        <v>45667</v>
      </c>
      <c r="N8" s="135">
        <f t="shared" ca="1" si="1"/>
        <v>45670</v>
      </c>
      <c r="O8" s="136">
        <f ca="1">IF(J8=0,"",OFFSET(Tasks!$C$1,Dashboard!$J8,Dashboard!O$3))</f>
        <v>4</v>
      </c>
      <c r="P8" s="137">
        <f ca="1">IF(J8=0,"",OFFSET(Tasks!$C$1,Dashboard!$J8,Dashboard!P$3))</f>
        <v>0.45</v>
      </c>
      <c r="Q8" s="128">
        <f t="shared" ca="1" si="2"/>
        <v>1.8</v>
      </c>
      <c r="R8" s="16" t="str">
        <f ca="1">OFFSET(Tasks!$C$1,Dashboard!$J8,Dashboard!R$3)</f>
        <v>Project 1</v>
      </c>
      <c r="S8" s="117"/>
      <c r="T8" s="118"/>
      <c r="U8" s="118"/>
      <c r="V8" s="118"/>
      <c r="W8" s="118"/>
      <c r="X8" s="118"/>
      <c r="Y8" s="118"/>
      <c r="Z8" s="118"/>
      <c r="AA8" s="118"/>
      <c r="AB8" s="118"/>
      <c r="AC8" s="118"/>
      <c r="AD8" s="118"/>
      <c r="AE8" s="118"/>
      <c r="AF8" s="118"/>
      <c r="AG8" s="118"/>
      <c r="AH8" s="119"/>
      <c r="AI8" s="5"/>
    </row>
    <row r="9" spans="1:35" s="6" customFormat="1" ht="18" customHeight="1">
      <c r="A9"/>
      <c r="B9"/>
      <c r="C9" s="29"/>
      <c r="D9" s="29"/>
      <c r="E9" s="112"/>
      <c r="F9" s="74"/>
      <c r="G9" s="75"/>
      <c r="H9" s="75"/>
      <c r="I9" s="75"/>
      <c r="J9" s="36" cm="1">
        <f t="array" ref="J9">IFERROR(IF(FNAT_rng_Project="All Projects",ROW()-3,INDEX(ROW(FNAT_rng_Tasks),SMALL(IF(FNAT_rng_Tasks=FNAT_rng_Project,ROW(FNAT_rng_Tasks)-ROW(INDEX(FNAT_rng_Tasks,1,1))+1),ROW()-3))-1),0)</f>
        <v>6</v>
      </c>
      <c r="K9" s="129" t="str">
        <f ca="1">IF(J9=0,"",IF(AND($K$1&lt;&gt;"All Projects",$K$1&lt;&gt;R9),0,OFFSET(Tasks!$C$1,Dashboard!$J9,Dashboard!K$3)))</f>
        <v>Project 1 - Task 5</v>
      </c>
      <c r="L9" s="129" t="str">
        <f ca="1">IF(J9=0,"",OFFSET(Tasks!$C$1,Dashboard!$J9,Dashboard!L$3))</f>
        <v>Person 1</v>
      </c>
      <c r="M9" s="130">
        <f ca="1">IF(J9=0,"",OFFSET(Tasks!$C$1,Dashboard!$J9,Dashboard!M$3))</f>
        <v>45670</v>
      </c>
      <c r="N9" s="130">
        <f t="shared" ca="1" si="1"/>
        <v>45675</v>
      </c>
      <c r="O9" s="131">
        <f ca="1">IF(J9=0,"",OFFSET(Tasks!$C$1,Dashboard!$J9,Dashboard!O$3))</f>
        <v>6</v>
      </c>
      <c r="P9" s="132">
        <f ca="1">IF(J9=0,"",OFFSET(Tasks!$C$1,Dashboard!$J9,Dashboard!P$3))</f>
        <v>0.8</v>
      </c>
      <c r="Q9" s="133">
        <f t="shared" ca="1" si="2"/>
        <v>4.8000000000000007</v>
      </c>
      <c r="R9" s="120" t="str">
        <f ca="1">OFFSET(Tasks!$C$1,Dashboard!$J9,Dashboard!R$3)</f>
        <v>Project 1</v>
      </c>
      <c r="S9" s="121"/>
      <c r="T9" s="122"/>
      <c r="U9" s="122"/>
      <c r="V9" s="122"/>
      <c r="W9" s="122"/>
      <c r="X9" s="122"/>
      <c r="Y9" s="122"/>
      <c r="Z9" s="122"/>
      <c r="AA9" s="122"/>
      <c r="AB9" s="122"/>
      <c r="AC9" s="122"/>
      <c r="AD9" s="122"/>
      <c r="AE9" s="122"/>
      <c r="AF9" s="122"/>
      <c r="AG9" s="122"/>
      <c r="AH9" s="123"/>
      <c r="AI9" s="5"/>
    </row>
    <row r="10" spans="1:35" s="6" customFormat="1" ht="18" customHeight="1">
      <c r="A10"/>
      <c r="B10"/>
      <c r="C10" s="29"/>
      <c r="D10" s="29"/>
      <c r="E10" s="113" t="s">
        <v>0</v>
      </c>
      <c r="F10" s="82"/>
      <c r="G10" s="166">
        <f>VLOOKUP(Dashboard!K1,Projects!B4:G15,3,FALSE)</f>
        <v>45662</v>
      </c>
      <c r="H10" s="75"/>
      <c r="I10" s="75"/>
      <c r="J10" s="36" cm="1">
        <f t="array" ref="J10">IFERROR(IF(FNAT_rng_Project="All Projects",ROW()-3,INDEX(ROW(FNAT_rng_Tasks),SMALL(IF(FNAT_rng_Tasks=FNAT_rng_Project,ROW(FNAT_rng_Tasks)-ROW(INDEX(FNAT_rng_Tasks,1,1))+1),ROW()-3))-1),0)</f>
        <v>7</v>
      </c>
      <c r="K10" s="134" t="str">
        <f ca="1">IF(J10=0,"",IF(AND($K$1&lt;&gt;"All Projects",$K$1&lt;&gt;R10),0,OFFSET(Tasks!$C$1,Dashboard!$J10,Dashboard!K$3)))</f>
        <v>Project 1 - Task 6</v>
      </c>
      <c r="L10" s="134" t="str">
        <f ca="1">IF(J10=0,"",OFFSET(Tasks!$C$1,Dashboard!$J10,Dashboard!L$3))</f>
        <v>Person 2</v>
      </c>
      <c r="M10" s="135">
        <f ca="1">IF(J10=0,"",OFFSET(Tasks!$C$1,Dashboard!$J10,Dashboard!M$3))</f>
        <v>45670</v>
      </c>
      <c r="N10" s="135">
        <f t="shared" ca="1" si="1"/>
        <v>45676</v>
      </c>
      <c r="O10" s="136">
        <f ca="1">IF(J10=0,"",OFFSET(Tasks!$C$1,Dashboard!$J10,Dashboard!O$3))</f>
        <v>7</v>
      </c>
      <c r="P10" s="137">
        <f ca="1">IF(J10=0,"",OFFSET(Tasks!$C$1,Dashboard!$J10,Dashboard!P$3))</f>
        <v>0.1</v>
      </c>
      <c r="Q10" s="128">
        <f t="shared" ca="1" si="2"/>
        <v>0.70000000000000007</v>
      </c>
      <c r="R10" s="16" t="str">
        <f ca="1">OFFSET(Tasks!$C$1,Dashboard!$J10,Dashboard!R$3)</f>
        <v>Project 1</v>
      </c>
      <c r="S10" s="117"/>
      <c r="T10" s="118"/>
      <c r="U10" s="118"/>
      <c r="V10" s="118"/>
      <c r="W10" s="118"/>
      <c r="X10" s="118"/>
      <c r="Y10" s="118"/>
      <c r="Z10" s="118"/>
      <c r="AA10" s="118"/>
      <c r="AB10" s="118"/>
      <c r="AC10" s="118"/>
      <c r="AD10" s="118"/>
      <c r="AE10" s="118"/>
      <c r="AF10" s="118"/>
      <c r="AG10" s="118"/>
      <c r="AH10" s="119"/>
      <c r="AI10" s="5"/>
    </row>
    <row r="11" spans="1:35" s="6" customFormat="1" ht="18" customHeight="1">
      <c r="A11"/>
      <c r="B11"/>
      <c r="C11" s="29"/>
      <c r="D11" s="29"/>
      <c r="E11" s="113" t="s">
        <v>4</v>
      </c>
      <c r="F11" s="82"/>
      <c r="G11" s="166">
        <f>VLOOKUP(Dashboard!K1,Projects!B4:G15,4,FALSE)</f>
        <v>45691</v>
      </c>
      <c r="H11" s="75"/>
      <c r="I11" s="75"/>
      <c r="J11" s="36" cm="1">
        <f t="array" ref="J11">IFERROR(IF(FNAT_rng_Project="All Projects",ROW()-3,INDEX(ROW(FNAT_rng_Tasks),SMALL(IF(FNAT_rng_Tasks=FNAT_rng_Project,ROW(FNAT_rng_Tasks)-ROW(INDEX(FNAT_rng_Tasks,1,1))+1),ROW()-3))-1),0)</f>
        <v>8</v>
      </c>
      <c r="K11" s="129" t="str">
        <f ca="1">IF(J11=0,"",IF(AND($K$1&lt;&gt;"All Projects",$K$1&lt;&gt;R11),0,OFFSET(Tasks!$C$1,Dashboard!$J11,Dashboard!K$3)))</f>
        <v>Project 1 - Task 7</v>
      </c>
      <c r="L11" s="129" t="str">
        <f ca="1">IF(J11=0,"",OFFSET(Tasks!$C$1,Dashboard!$J11,Dashboard!L$3))</f>
        <v>Person 3</v>
      </c>
      <c r="M11" s="130">
        <f ca="1">IF(J11=0,"",OFFSET(Tasks!$C$1,Dashboard!$J11,Dashboard!M$3))</f>
        <v>45672</v>
      </c>
      <c r="N11" s="130">
        <f t="shared" ca="1" si="1"/>
        <v>45676</v>
      </c>
      <c r="O11" s="131">
        <f ca="1">IF(J11=0,"",OFFSET(Tasks!$C$1,Dashboard!$J11,Dashboard!O$3))</f>
        <v>5</v>
      </c>
      <c r="P11" s="132">
        <f ca="1">IF(J11=0,"",OFFSET(Tasks!$C$1,Dashboard!$J11,Dashboard!P$3))</f>
        <v>0.5</v>
      </c>
      <c r="Q11" s="133">
        <f t="shared" ca="1" si="2"/>
        <v>2.5</v>
      </c>
      <c r="R11" s="120" t="str">
        <f ca="1">OFFSET(Tasks!$C$1,Dashboard!$J11,Dashboard!R$3)</f>
        <v>Project 1</v>
      </c>
      <c r="S11" s="121"/>
      <c r="T11" s="122"/>
      <c r="U11" s="122"/>
      <c r="V11" s="122"/>
      <c r="W11" s="122"/>
      <c r="X11" s="122"/>
      <c r="Y11" s="122"/>
      <c r="Z11" s="122"/>
      <c r="AA11" s="122"/>
      <c r="AB11" s="122"/>
      <c r="AC11" s="122"/>
      <c r="AD11" s="122"/>
      <c r="AE11" s="122"/>
      <c r="AF11" s="122"/>
      <c r="AG11" s="122"/>
      <c r="AH11" s="123"/>
      <c r="AI11" s="5"/>
    </row>
    <row r="12" spans="1:35" s="6" customFormat="1" ht="18" customHeight="1">
      <c r="A12"/>
      <c r="B12"/>
      <c r="C12" s="29"/>
      <c r="D12" s="29"/>
      <c r="E12" s="113" t="s">
        <v>7</v>
      </c>
      <c r="F12" s="82"/>
      <c r="G12" s="167">
        <f>IFERROR(VLOOKUP(Dashboard!K1,Projects!B4:G15,6,FALSE),"")</f>
        <v>0.48812499999999986</v>
      </c>
      <c r="H12" s="75"/>
      <c r="I12" s="75"/>
      <c r="J12" s="36" cm="1">
        <f t="array" ref="J12">IFERROR(IF(FNAT_rng_Project="All Projects",ROW()-3,INDEX(ROW(FNAT_rng_Tasks),SMALL(IF(FNAT_rng_Tasks=FNAT_rng_Project,ROW(FNAT_rng_Tasks)-ROW(INDEX(FNAT_rng_Tasks,1,1))+1),ROW()-3))-1),0)</f>
        <v>9</v>
      </c>
      <c r="K12" s="134" t="str">
        <f ca="1">IF(J12=0,"",IF(AND($K$1&lt;&gt;"All Projects",$K$1&lt;&gt;R12),0,OFFSET(Tasks!$C$1,Dashboard!$J12,Dashboard!K$3)))</f>
        <v>Project 1 - Task 8</v>
      </c>
      <c r="L12" s="134" t="str">
        <f ca="1">IF(J12=0,"",OFFSET(Tasks!$C$1,Dashboard!$J12,Dashboard!L$3))</f>
        <v>Person 4</v>
      </c>
      <c r="M12" s="135">
        <f ca="1">IF(J12=0,"",OFFSET(Tasks!$C$1,Dashboard!$J12,Dashboard!M$3))</f>
        <v>45672</v>
      </c>
      <c r="N12" s="135">
        <f t="shared" ca="1" si="1"/>
        <v>45680</v>
      </c>
      <c r="O12" s="136">
        <f ca="1">IF(J12=0,"",OFFSET(Tasks!$C$1,Dashboard!$J12,Dashboard!O$3))</f>
        <v>9</v>
      </c>
      <c r="P12" s="137">
        <f ca="1">IF(J12=0,"",OFFSET(Tasks!$C$1,Dashboard!$J12,Dashboard!P$3))</f>
        <v>0.1</v>
      </c>
      <c r="Q12" s="128">
        <f t="shared" ca="1" si="2"/>
        <v>0.9</v>
      </c>
      <c r="R12" s="16" t="str">
        <f ca="1">OFFSET(Tasks!$C$1,Dashboard!$J12,Dashboard!R$3)</f>
        <v>Project 1</v>
      </c>
      <c r="S12" s="117"/>
      <c r="T12" s="118"/>
      <c r="U12" s="118"/>
      <c r="V12" s="118"/>
      <c r="W12" s="118"/>
      <c r="X12" s="118"/>
      <c r="Y12" s="118"/>
      <c r="Z12" s="118"/>
      <c r="AA12" s="118"/>
      <c r="AB12" s="118"/>
      <c r="AC12" s="118"/>
      <c r="AD12" s="118"/>
      <c r="AE12" s="118"/>
      <c r="AF12" s="118"/>
      <c r="AG12" s="118"/>
      <c r="AH12" s="119"/>
      <c r="AI12" s="5"/>
    </row>
    <row r="13" spans="1:35" s="6" customFormat="1" ht="18" customHeight="1">
      <c r="A13"/>
      <c r="B13"/>
      <c r="C13" s="29"/>
      <c r="D13" s="29"/>
      <c r="E13" s="113"/>
      <c r="F13" s="82"/>
      <c r="G13" s="168">
        <f>1-G12</f>
        <v>0.51187500000000008</v>
      </c>
      <c r="H13" s="75"/>
      <c r="I13" s="75"/>
      <c r="J13" s="36" cm="1">
        <f t="array" ref="J13">IFERROR(IF(FNAT_rng_Project="All Projects",ROW()-3,INDEX(ROW(FNAT_rng_Tasks),SMALL(IF(FNAT_rng_Tasks=FNAT_rng_Project,ROW(FNAT_rng_Tasks)-ROW(INDEX(FNAT_rng_Tasks,1,1))+1),ROW()-3))-1),0)</f>
        <v>10</v>
      </c>
      <c r="K13" s="129" t="str">
        <f ca="1">IF(J13=0,"",IF(AND($K$1&lt;&gt;"All Projects",$K$1&lt;&gt;R13),0,OFFSET(Tasks!$C$1,Dashboard!$J13,Dashboard!K$3)))</f>
        <v>Project 1 - Task 9</v>
      </c>
      <c r="L13" s="129" t="str">
        <f ca="1">IF(J13=0,"",OFFSET(Tasks!$C$1,Dashboard!$J13,Dashboard!L$3))</f>
        <v>Person 5</v>
      </c>
      <c r="M13" s="130">
        <f ca="1">IF(J13=0,"",OFFSET(Tasks!$C$1,Dashboard!$J13,Dashboard!M$3))</f>
        <v>45673</v>
      </c>
      <c r="N13" s="130">
        <f t="shared" ca="1" si="1"/>
        <v>45678</v>
      </c>
      <c r="O13" s="131">
        <f ca="1">IF(J13=0,"",OFFSET(Tasks!$C$1,Dashboard!$J13,Dashboard!O$3))</f>
        <v>6</v>
      </c>
      <c r="P13" s="132">
        <f ca="1">IF(J13=0,"",OFFSET(Tasks!$C$1,Dashboard!$J13,Dashboard!P$3))</f>
        <v>0.3</v>
      </c>
      <c r="Q13" s="133">
        <f t="shared" ca="1" si="2"/>
        <v>1.7999999999999998</v>
      </c>
      <c r="R13" s="120" t="str">
        <f ca="1">OFFSET(Tasks!$C$1,Dashboard!$J13,Dashboard!R$3)</f>
        <v>Project 1</v>
      </c>
      <c r="S13" s="121"/>
      <c r="T13" s="122"/>
      <c r="U13" s="122"/>
      <c r="V13" s="122"/>
      <c r="W13" s="122"/>
      <c r="X13" s="122"/>
      <c r="Y13" s="122"/>
      <c r="Z13" s="122"/>
      <c r="AA13" s="122"/>
      <c r="AB13" s="122"/>
      <c r="AC13" s="122"/>
      <c r="AD13" s="122"/>
      <c r="AE13" s="122"/>
      <c r="AF13" s="122"/>
      <c r="AG13" s="122"/>
      <c r="AH13" s="123"/>
      <c r="AI13" s="5"/>
    </row>
    <row r="14" spans="1:35" s="6" customFormat="1" ht="18" customHeight="1">
      <c r="A14"/>
      <c r="B14"/>
      <c r="C14" s="78"/>
      <c r="D14" s="78"/>
      <c r="E14" s="209" t="s">
        <v>52</v>
      </c>
      <c r="F14" s="81"/>
      <c r="G14" s="169" t="str">
        <f>G11-G10 &amp;" days"</f>
        <v>29 days</v>
      </c>
      <c r="H14" s="75"/>
      <c r="I14" s="75"/>
      <c r="J14" s="36" cm="1">
        <f t="array" ref="J14">IFERROR(IF(FNAT_rng_Project="All Projects",ROW()-3,INDEX(ROW(FNAT_rng_Tasks),SMALL(IF(FNAT_rng_Tasks=FNAT_rng_Project,ROW(FNAT_rng_Tasks)-ROW(INDEX(FNAT_rng_Tasks,1,1))+1),ROW()-3))-1),0)</f>
        <v>11</v>
      </c>
      <c r="K14" s="134" t="str">
        <f ca="1">IF(J14=0,"",IF(AND($K$1&lt;&gt;"All Projects",$K$1&lt;&gt;R14),0,OFFSET(Tasks!$C$1,Dashboard!$J14,Dashboard!K$3)))</f>
        <v>Project 2 - Task 1</v>
      </c>
      <c r="L14" s="134" t="str">
        <f ca="1">IF(J14=0,"",OFFSET(Tasks!$C$1,Dashboard!$J14,Dashboard!L$3))</f>
        <v>Person 1</v>
      </c>
      <c r="M14" s="135">
        <f ca="1">IF(J14=0,"",OFFSET(Tasks!$C$1,Dashboard!$J14,Dashboard!M$3))</f>
        <v>45663</v>
      </c>
      <c r="N14" s="135">
        <f t="shared" ca="1" si="1"/>
        <v>45669</v>
      </c>
      <c r="O14" s="136">
        <f ca="1">IF(J14=0,"",OFFSET(Tasks!$C$1,Dashboard!$J14,Dashboard!O$3))</f>
        <v>7</v>
      </c>
      <c r="P14" s="137">
        <f ca="1">IF(J14=0,"",OFFSET(Tasks!$C$1,Dashboard!$J14,Dashboard!P$3))</f>
        <v>0.45</v>
      </c>
      <c r="Q14" s="128">
        <f t="shared" ca="1" si="2"/>
        <v>3.15</v>
      </c>
      <c r="R14" s="16" t="str">
        <f ca="1">OFFSET(Tasks!$C$1,Dashboard!$J14,Dashboard!R$3)</f>
        <v>Project 2</v>
      </c>
      <c r="S14" s="117"/>
      <c r="T14" s="118"/>
      <c r="U14" s="118"/>
      <c r="V14" s="118"/>
      <c r="W14" s="118"/>
      <c r="X14" s="118"/>
      <c r="Y14" s="118"/>
      <c r="Z14" s="118"/>
      <c r="AA14" s="118"/>
      <c r="AB14" s="118"/>
      <c r="AC14" s="118"/>
      <c r="AD14" s="118"/>
      <c r="AE14" s="118"/>
      <c r="AF14" s="118"/>
      <c r="AG14" s="118"/>
      <c r="AH14" s="119"/>
      <c r="AI14" s="5"/>
    </row>
    <row r="15" spans="1:35" s="6" customFormat="1" ht="18" customHeight="1">
      <c r="A15"/>
      <c r="B15"/>
      <c r="C15" s="79"/>
      <c r="D15" s="78"/>
      <c r="E15" s="209"/>
      <c r="F15" s="81"/>
      <c r="G15" s="169" t="str">
        <f>VLOOKUP(Dashboard!K1,Projects!B4:G15,5,FALSE) &amp;" man-days"</f>
        <v>532 man-days</v>
      </c>
      <c r="H15" s="75"/>
      <c r="I15" s="75"/>
      <c r="J15" s="36" cm="1">
        <f t="array" ref="J15">IFERROR(IF(FNAT_rng_Project="All Projects",ROW()-3,INDEX(ROW(FNAT_rng_Tasks),SMALL(IF(FNAT_rng_Tasks=FNAT_rng_Project,ROW(FNAT_rng_Tasks)-ROW(INDEX(FNAT_rng_Tasks,1,1))+1),ROW()-3))-1),0)</f>
        <v>12</v>
      </c>
      <c r="K15" s="129" t="str">
        <f ca="1">IF(J15=0,"",IF(AND($K$1&lt;&gt;"All Projects",$K$1&lt;&gt;R15),0,OFFSET(Tasks!$C$1,Dashboard!$J15,Dashboard!K$3)))</f>
        <v>Project 2 - Task 2</v>
      </c>
      <c r="L15" s="129" t="str">
        <f ca="1">IF(J15=0,"",OFFSET(Tasks!$C$1,Dashboard!$J15,Dashboard!L$3))</f>
        <v>Person 2</v>
      </c>
      <c r="M15" s="130">
        <f ca="1">IF(J15=0,"",OFFSET(Tasks!$C$1,Dashboard!$J15,Dashboard!M$3))</f>
        <v>45667</v>
      </c>
      <c r="N15" s="130">
        <f t="shared" ca="1" si="1"/>
        <v>45675</v>
      </c>
      <c r="O15" s="131">
        <f ca="1">IF(J15=0,"",OFFSET(Tasks!$C$1,Dashboard!$J15,Dashboard!O$3))</f>
        <v>9</v>
      </c>
      <c r="P15" s="132">
        <f ca="1">IF(J15=0,"",OFFSET(Tasks!$C$1,Dashboard!$J15,Dashboard!P$3))</f>
        <v>1</v>
      </c>
      <c r="Q15" s="133">
        <f t="shared" ca="1" si="2"/>
        <v>9</v>
      </c>
      <c r="R15" s="120" t="str">
        <f ca="1">OFFSET(Tasks!$C$1,Dashboard!$J15,Dashboard!R$3)</f>
        <v>Project 2</v>
      </c>
      <c r="S15" s="121"/>
      <c r="T15" s="122"/>
      <c r="U15" s="122"/>
      <c r="V15" s="122"/>
      <c r="W15" s="122"/>
      <c r="X15" s="122"/>
      <c r="Y15" s="122"/>
      <c r="Z15" s="122"/>
      <c r="AA15" s="122"/>
      <c r="AB15" s="122"/>
      <c r="AC15" s="122"/>
      <c r="AD15" s="122"/>
      <c r="AE15" s="122"/>
      <c r="AF15" s="122"/>
      <c r="AG15" s="122"/>
      <c r="AH15" s="123"/>
      <c r="AI15" s="5"/>
    </row>
    <row r="16" spans="1:35" s="6" customFormat="1" ht="18" customHeight="1">
      <c r="A16"/>
      <c r="B16"/>
      <c r="C16" s="211"/>
      <c r="D16" s="212"/>
      <c r="E16" s="75"/>
      <c r="F16" s="75"/>
      <c r="G16" s="75"/>
      <c r="H16" s="75"/>
      <c r="I16" s="75"/>
      <c r="J16" s="36" cm="1">
        <f t="array" ref="J16">IFERROR(IF(FNAT_rng_Project="All Projects",ROW()-3,INDEX(ROW(FNAT_rng_Tasks),SMALL(IF(FNAT_rng_Tasks=FNAT_rng_Project,ROW(FNAT_rng_Tasks)-ROW(INDEX(FNAT_rng_Tasks,1,1))+1),ROW()-3))-1),0)</f>
        <v>13</v>
      </c>
      <c r="K16" s="134" t="str">
        <f ca="1">IF(J16=0,"",IF(AND($K$1&lt;&gt;"All Projects",$K$1&lt;&gt;R16),0,OFFSET(Tasks!$C$1,Dashboard!$J16,Dashboard!K$3)))</f>
        <v>Project 2 - Task 3</v>
      </c>
      <c r="L16" s="134" t="str">
        <f ca="1">IF(J16=0,"",OFFSET(Tasks!$C$1,Dashboard!$J16,Dashboard!L$3))</f>
        <v>Person 3</v>
      </c>
      <c r="M16" s="135">
        <f ca="1">IF(J16=0,"",OFFSET(Tasks!$C$1,Dashboard!$J16,Dashboard!M$3))</f>
        <v>45668</v>
      </c>
      <c r="N16" s="135">
        <f t="shared" ca="1" si="1"/>
        <v>45675</v>
      </c>
      <c r="O16" s="136">
        <f ca="1">IF(J16=0,"",OFFSET(Tasks!$C$1,Dashboard!$J16,Dashboard!O$3))</f>
        <v>8</v>
      </c>
      <c r="P16" s="137">
        <f ca="1">IF(J16=0,"",OFFSET(Tasks!$C$1,Dashboard!$J16,Dashboard!P$3))</f>
        <v>0.5</v>
      </c>
      <c r="Q16" s="128">
        <f t="shared" ca="1" si="2"/>
        <v>4</v>
      </c>
      <c r="R16" s="16" t="str">
        <f ca="1">OFFSET(Tasks!$C$1,Dashboard!$J16,Dashboard!R$3)</f>
        <v>Project 2</v>
      </c>
      <c r="S16" s="117"/>
      <c r="T16" s="118"/>
      <c r="U16" s="118"/>
      <c r="V16" s="118"/>
      <c r="W16" s="118"/>
      <c r="X16" s="118"/>
      <c r="Y16" s="118"/>
      <c r="Z16" s="118"/>
      <c r="AA16" s="118"/>
      <c r="AB16" s="118"/>
      <c r="AC16" s="118"/>
      <c r="AD16" s="118"/>
      <c r="AE16" s="118"/>
      <c r="AF16" s="118"/>
      <c r="AG16" s="118"/>
      <c r="AH16" s="119"/>
      <c r="AI16" s="5"/>
    </row>
    <row r="17" spans="1:35" s="6" customFormat="1" ht="18" customHeight="1">
      <c r="A17"/>
      <c r="B17"/>
      <c r="C17" s="79"/>
      <c r="D17" s="78"/>
      <c r="E17" s="76"/>
      <c r="F17" s="76"/>
      <c r="G17" s="77"/>
      <c r="H17" s="76"/>
      <c r="I17" s="76"/>
      <c r="J17" s="36" cm="1">
        <f t="array" ref="J17">IFERROR(IF(FNAT_rng_Project="All Projects",ROW()-3,INDEX(ROW(FNAT_rng_Tasks),SMALL(IF(FNAT_rng_Tasks=FNAT_rng_Project,ROW(FNAT_rng_Tasks)-ROW(INDEX(FNAT_rng_Tasks,1,1))+1),ROW()-3))-1),0)</f>
        <v>14</v>
      </c>
      <c r="K17" s="129" t="str">
        <f ca="1">IF(J17=0,"",IF(AND($K$1&lt;&gt;"All Projects",$K$1&lt;&gt;R17),0,OFFSET(Tasks!$C$1,Dashboard!$J17,Dashboard!K$3)))</f>
        <v>Project 2 - Task 4</v>
      </c>
      <c r="L17" s="129" t="str">
        <f ca="1">IF(J17=0,"",OFFSET(Tasks!$C$1,Dashboard!$J17,Dashboard!L$3))</f>
        <v>Person 4</v>
      </c>
      <c r="M17" s="130">
        <f ca="1">IF(J17=0,"",OFFSET(Tasks!$C$1,Dashboard!$J17,Dashboard!M$3))</f>
        <v>45670</v>
      </c>
      <c r="N17" s="130">
        <f t="shared" ca="1" si="1"/>
        <v>45676</v>
      </c>
      <c r="O17" s="131">
        <f ca="1">IF(J17=0,"",OFFSET(Tasks!$C$1,Dashboard!$J17,Dashboard!O$3))</f>
        <v>7</v>
      </c>
      <c r="P17" s="132">
        <f ca="1">IF(J17=0,"",OFFSET(Tasks!$C$1,Dashboard!$J17,Dashboard!P$3))</f>
        <v>0.6</v>
      </c>
      <c r="Q17" s="133">
        <f t="shared" ca="1" si="2"/>
        <v>4.2</v>
      </c>
      <c r="R17" s="120" t="str">
        <f ca="1">OFFSET(Tasks!$C$1,Dashboard!$J17,Dashboard!R$3)</f>
        <v>Project 2</v>
      </c>
      <c r="S17" s="121"/>
      <c r="T17" s="122"/>
      <c r="U17" s="122"/>
      <c r="V17" s="122"/>
      <c r="W17" s="122"/>
      <c r="X17" s="122"/>
      <c r="Y17" s="122"/>
      <c r="Z17" s="122"/>
      <c r="AA17" s="122"/>
      <c r="AB17" s="122"/>
      <c r="AC17" s="122"/>
      <c r="AD17" s="122"/>
      <c r="AE17" s="122"/>
      <c r="AF17" s="122"/>
      <c r="AG17" s="122"/>
      <c r="AH17" s="123"/>
      <c r="AI17" s="5"/>
    </row>
    <row r="18" spans="1:35" s="6" customFormat="1" ht="18" customHeight="1">
      <c r="A18"/>
      <c r="B18"/>
      <c r="C18" s="78"/>
      <c r="D18" s="78"/>
      <c r="E18" s="164" t="s">
        <v>185</v>
      </c>
      <c r="F18" s="165">
        <f>COUNTA(Table1[Task])</f>
        <v>80</v>
      </c>
      <c r="G18" s="83">
        <f>COUNTA(Table1[Task])</f>
        <v>80</v>
      </c>
      <c r="H18" s="76"/>
      <c r="I18" s="76"/>
      <c r="J18" s="36" cm="1">
        <f t="array" ref="J18">IFERROR(IF(FNAT_rng_Project="All Projects",ROW()-3,INDEX(ROW(FNAT_rng_Tasks),SMALL(IF(FNAT_rng_Tasks=FNAT_rng_Project,ROW(FNAT_rng_Tasks)-ROW(INDEX(FNAT_rng_Tasks,1,1))+1),ROW()-3))-1),0)</f>
        <v>15</v>
      </c>
      <c r="K18" s="134" t="str">
        <f ca="1">IF(J18=0,"",IF(AND($K$1&lt;&gt;"All Projects",$K$1&lt;&gt;R18),0,OFFSET(Tasks!$C$1,Dashboard!$J18,Dashboard!K$3)))</f>
        <v>Project 2 - Task 5</v>
      </c>
      <c r="L18" s="134" t="str">
        <f ca="1">IF(J18=0,"",OFFSET(Tasks!$C$1,Dashboard!$J18,Dashboard!L$3))</f>
        <v>Person 5</v>
      </c>
      <c r="M18" s="135">
        <f ca="1">IF(J18=0,"",OFFSET(Tasks!$C$1,Dashboard!$J18,Dashboard!M$3))</f>
        <v>45671</v>
      </c>
      <c r="N18" s="135">
        <f t="shared" ca="1" si="1"/>
        <v>45674</v>
      </c>
      <c r="O18" s="136">
        <f ca="1">IF(J18=0,"",OFFSET(Tasks!$C$1,Dashboard!$J18,Dashboard!O$3))</f>
        <v>4</v>
      </c>
      <c r="P18" s="137">
        <f ca="1">IF(J18=0,"",OFFSET(Tasks!$C$1,Dashboard!$J18,Dashboard!P$3))</f>
        <v>0.7</v>
      </c>
      <c r="Q18" s="128">
        <f t="shared" ca="1" si="2"/>
        <v>2.8</v>
      </c>
      <c r="R18" s="16" t="str">
        <f ca="1">OFFSET(Tasks!$C$1,Dashboard!$J18,Dashboard!R$3)</f>
        <v>Project 2</v>
      </c>
      <c r="S18" s="117"/>
      <c r="T18" s="118"/>
      <c r="U18" s="118"/>
      <c r="V18" s="118"/>
      <c r="W18" s="118"/>
      <c r="X18" s="118"/>
      <c r="Y18" s="118"/>
      <c r="Z18" s="118"/>
      <c r="AA18" s="118"/>
      <c r="AB18" s="118"/>
      <c r="AC18" s="118"/>
      <c r="AD18" s="118"/>
      <c r="AE18" s="118"/>
      <c r="AF18" s="118"/>
      <c r="AG18" s="118"/>
      <c r="AH18" s="119"/>
      <c r="AI18" s="5"/>
    </row>
    <row r="19" spans="1:35" s="6" customFormat="1" ht="18" customHeight="1">
      <c r="A19"/>
      <c r="B19"/>
      <c r="C19" s="78"/>
      <c r="D19" s="78"/>
      <c r="E19" s="163" t="s">
        <v>21</v>
      </c>
      <c r="F19" s="86">
        <f>COUNTIF(Table1[Progress],"=0")</f>
        <v>3</v>
      </c>
      <c r="G19" s="84">
        <f>COUNTIF(Table1[Progress],"=0")</f>
        <v>3</v>
      </c>
      <c r="H19" s="76"/>
      <c r="I19" s="76"/>
      <c r="J19" s="36" cm="1">
        <f t="array" ref="J19">IFERROR(IF(FNAT_rng_Project="All Projects",ROW()-3,INDEX(ROW(FNAT_rng_Tasks),SMALL(IF(FNAT_rng_Tasks=FNAT_rng_Project,ROW(FNAT_rng_Tasks)-ROW(INDEX(FNAT_rng_Tasks,1,1))+1),ROW()-3))-1),0)</f>
        <v>16</v>
      </c>
      <c r="K19" s="129" t="str">
        <f ca="1">IF(J19=0,"",IF(AND($K$1&lt;&gt;"All Projects",$K$1&lt;&gt;R19),0,OFFSET(Tasks!$C$1,Dashboard!$J19,Dashboard!K$3)))</f>
        <v>Project 2 - Task 6</v>
      </c>
      <c r="L19" s="129" t="str">
        <f ca="1">IF(J19=0,"",OFFSET(Tasks!$C$1,Dashboard!$J19,Dashboard!L$3))</f>
        <v>Person 1</v>
      </c>
      <c r="M19" s="130">
        <f ca="1">IF(J19=0,"",OFFSET(Tasks!$C$1,Dashboard!$J19,Dashboard!M$3))</f>
        <v>45671</v>
      </c>
      <c r="N19" s="130">
        <f t="shared" ca="1" si="1"/>
        <v>45676</v>
      </c>
      <c r="O19" s="131">
        <f ca="1">IF(J19=0,"",OFFSET(Tasks!$C$1,Dashboard!$J19,Dashboard!O$3))</f>
        <v>6</v>
      </c>
      <c r="P19" s="132">
        <f ca="1">IF(J19=0,"",OFFSET(Tasks!$C$1,Dashboard!$J19,Dashboard!P$3))</f>
        <v>0.55000000000000004</v>
      </c>
      <c r="Q19" s="133">
        <f t="shared" ca="1" si="2"/>
        <v>3.3000000000000003</v>
      </c>
      <c r="R19" s="120" t="str">
        <f ca="1">OFFSET(Tasks!$C$1,Dashboard!$J19,Dashboard!R$3)</f>
        <v>Project 2</v>
      </c>
      <c r="S19" s="121"/>
      <c r="T19" s="122"/>
      <c r="U19" s="122"/>
      <c r="V19" s="122"/>
      <c r="W19" s="122"/>
      <c r="X19" s="122"/>
      <c r="Y19" s="122"/>
      <c r="Z19" s="122"/>
      <c r="AA19" s="122"/>
      <c r="AB19" s="122"/>
      <c r="AC19" s="122"/>
      <c r="AD19" s="122"/>
      <c r="AE19" s="122"/>
      <c r="AF19" s="122"/>
      <c r="AG19" s="122"/>
      <c r="AH19" s="123"/>
      <c r="AI19" s="5"/>
    </row>
    <row r="20" spans="1:35" s="6" customFormat="1" ht="18" customHeight="1">
      <c r="A20"/>
      <c r="B20"/>
      <c r="C20" s="78"/>
      <c r="D20" s="78"/>
      <c r="E20" s="163" t="s">
        <v>20</v>
      </c>
      <c r="F20" s="86">
        <f>COUNTIFS(Table1[Progress],"&gt;0",Table1[Progress],"&lt;1")</f>
        <v>73</v>
      </c>
      <c r="G20" s="84">
        <f>COUNTIFS(Table1[Progress],"&gt;0",Table1[Progress],"&lt;1")</f>
        <v>73</v>
      </c>
      <c r="H20" s="76"/>
      <c r="I20" s="76"/>
      <c r="J20" s="36" cm="1">
        <f t="array" ref="J20">IFERROR(IF(FNAT_rng_Project="All Projects",ROW()-3,INDEX(ROW(FNAT_rng_Tasks),SMALL(IF(FNAT_rng_Tasks=FNAT_rng_Project,ROW(FNAT_rng_Tasks)-ROW(INDEX(FNAT_rng_Tasks,1,1))+1),ROW()-3))-1),0)</f>
        <v>17</v>
      </c>
      <c r="K20" s="134" t="str">
        <f ca="1">IF(J20=0,"",IF(AND($K$1&lt;&gt;"All Projects",$K$1&lt;&gt;R20),0,OFFSET(Tasks!$C$1,Dashboard!$J20,Dashboard!K$3)))</f>
        <v>Project 2 - Task 7</v>
      </c>
      <c r="L20" s="134" t="str">
        <f ca="1">IF(J20=0,"",OFFSET(Tasks!$C$1,Dashboard!$J20,Dashboard!L$3))</f>
        <v>Person 2</v>
      </c>
      <c r="M20" s="135">
        <f ca="1">IF(J20=0,"",OFFSET(Tasks!$C$1,Dashboard!$J20,Dashboard!M$3))</f>
        <v>45674</v>
      </c>
      <c r="N20" s="135">
        <f t="shared" ca="1" si="1"/>
        <v>45679</v>
      </c>
      <c r="O20" s="136">
        <f ca="1">IF(J20=0,"",OFFSET(Tasks!$C$1,Dashboard!$J20,Dashboard!O$3))</f>
        <v>6</v>
      </c>
      <c r="P20" s="137">
        <f ca="1">IF(J20=0,"",OFFSET(Tasks!$C$1,Dashboard!$J20,Dashboard!P$3))</f>
        <v>0.75</v>
      </c>
      <c r="Q20" s="128">
        <f t="shared" ca="1" si="2"/>
        <v>4.5</v>
      </c>
      <c r="R20" s="16" t="str">
        <f ca="1">OFFSET(Tasks!$C$1,Dashboard!$J20,Dashboard!R$3)</f>
        <v>Project 2</v>
      </c>
      <c r="S20" s="117"/>
      <c r="T20" s="118"/>
      <c r="U20" s="118"/>
      <c r="V20" s="118"/>
      <c r="W20" s="118"/>
      <c r="X20" s="118"/>
      <c r="Y20" s="118"/>
      <c r="Z20" s="118"/>
      <c r="AA20" s="118"/>
      <c r="AB20" s="118"/>
      <c r="AC20" s="118"/>
      <c r="AD20" s="118"/>
      <c r="AE20" s="118"/>
      <c r="AF20" s="118"/>
      <c r="AG20" s="118"/>
      <c r="AH20" s="119"/>
      <c r="AI20" s="5"/>
    </row>
    <row r="21" spans="1:35" s="6" customFormat="1" ht="18" customHeight="1">
      <c r="A21"/>
      <c r="B21"/>
      <c r="C21" s="78"/>
      <c r="D21" s="78"/>
      <c r="E21" s="163" t="s">
        <v>15</v>
      </c>
      <c r="F21" s="86">
        <f>COUNTIFS(Table1[Progress],"&gt;0",Table1[Progress],"&lt;=.25")</f>
        <v>23</v>
      </c>
      <c r="G21" s="85">
        <f>COUNTIFS(Table1[Progress],"&gt;0",Table1[Progress],"&lt;=.25")</f>
        <v>23</v>
      </c>
      <c r="H21" s="76"/>
      <c r="I21" s="76"/>
      <c r="J21" s="36" cm="1">
        <f t="array" ref="J21">IFERROR(IF(FNAT_rng_Project="All Projects",ROW()-3,INDEX(ROW(FNAT_rng_Tasks),SMALL(IF(FNAT_rng_Tasks=FNAT_rng_Project,ROW(FNAT_rng_Tasks)-ROW(INDEX(FNAT_rng_Tasks,1,1))+1),ROW()-3))-1),0)</f>
        <v>18</v>
      </c>
      <c r="K21" s="129" t="str">
        <f ca="1">IF(J21=0,"",IF(AND($K$1&lt;&gt;"All Projects",$K$1&lt;&gt;R21),0,OFFSET(Tasks!$C$1,Dashboard!$J21,Dashboard!K$3)))</f>
        <v>Project 2 - Task 8</v>
      </c>
      <c r="L21" s="129" t="str">
        <f ca="1">IF(J21=0,"",OFFSET(Tasks!$C$1,Dashboard!$J21,Dashboard!L$3))</f>
        <v>Person 3</v>
      </c>
      <c r="M21" s="130">
        <f ca="1">IF(J21=0,"",OFFSET(Tasks!$C$1,Dashboard!$J21,Dashboard!M$3))</f>
        <v>45675</v>
      </c>
      <c r="N21" s="130">
        <f t="shared" ca="1" si="1"/>
        <v>45678</v>
      </c>
      <c r="O21" s="131">
        <f ca="1">IF(J21=0,"",OFFSET(Tasks!$C$1,Dashboard!$J21,Dashboard!O$3))</f>
        <v>4</v>
      </c>
      <c r="P21" s="132">
        <f ca="1">IF(J21=0,"",OFFSET(Tasks!$C$1,Dashboard!$J21,Dashboard!P$3))</f>
        <v>0</v>
      </c>
      <c r="Q21" s="133">
        <f t="shared" ca="1" si="2"/>
        <v>0</v>
      </c>
      <c r="R21" s="120" t="str">
        <f ca="1">OFFSET(Tasks!$C$1,Dashboard!$J21,Dashboard!R$3)</f>
        <v>Project 2</v>
      </c>
      <c r="S21" s="121"/>
      <c r="T21" s="122"/>
      <c r="U21" s="122"/>
      <c r="V21" s="122"/>
      <c r="W21" s="122"/>
      <c r="X21" s="122"/>
      <c r="Y21" s="122"/>
      <c r="Z21" s="122"/>
      <c r="AA21" s="122"/>
      <c r="AB21" s="122"/>
      <c r="AC21" s="122"/>
      <c r="AD21" s="122"/>
      <c r="AE21" s="122"/>
      <c r="AF21" s="122"/>
      <c r="AG21" s="122"/>
      <c r="AH21" s="123"/>
      <c r="AI21" s="5"/>
    </row>
    <row r="22" spans="1:35" s="6" customFormat="1" ht="18" customHeight="1">
      <c r="A22"/>
      <c r="B22"/>
      <c r="C22" s="78"/>
      <c r="D22" s="78"/>
      <c r="E22" s="163" t="s">
        <v>16</v>
      </c>
      <c r="F22" s="86">
        <f>COUNTIFS(Table1[Progress],"&gt;.25",Table1[Progress],"&lt;=.5")</f>
        <v>18</v>
      </c>
      <c r="G22" s="85">
        <f>COUNTIFS(Table1[Progress],"&gt;.25",Table1[Progress],"&lt;=.5")</f>
        <v>18</v>
      </c>
      <c r="H22" s="76"/>
      <c r="I22" s="76"/>
      <c r="J22" s="36" cm="1">
        <f t="array" ref="J22">IFERROR(IF(FNAT_rng_Project="All Projects",ROW()-3,INDEX(ROW(FNAT_rng_Tasks),SMALL(IF(FNAT_rng_Tasks=FNAT_rng_Project,ROW(FNAT_rng_Tasks)-ROW(INDEX(FNAT_rng_Tasks,1,1))+1),ROW()-3))-1),0)</f>
        <v>19</v>
      </c>
      <c r="K22" s="134" t="str">
        <f ca="1">IF(J22=0,"",IF(AND($K$1&lt;&gt;"All Projects",$K$1&lt;&gt;R22),0,OFFSET(Tasks!$C$1,Dashboard!$J22,Dashboard!K$3)))</f>
        <v>Project 2 - Task 9</v>
      </c>
      <c r="L22" s="134" t="str">
        <f ca="1">IF(J22=0,"",OFFSET(Tasks!$C$1,Dashboard!$J22,Dashboard!L$3))</f>
        <v>Person 4</v>
      </c>
      <c r="M22" s="135">
        <f ca="1">IF(J22=0,"",OFFSET(Tasks!$C$1,Dashboard!$J22,Dashboard!M$3))</f>
        <v>45677</v>
      </c>
      <c r="N22" s="135">
        <f t="shared" ca="1" si="1"/>
        <v>45683</v>
      </c>
      <c r="O22" s="136">
        <f ca="1">IF(J22=0,"",OFFSET(Tasks!$C$1,Dashboard!$J22,Dashboard!O$3))</f>
        <v>7</v>
      </c>
      <c r="P22" s="137">
        <f ca="1">IF(J22=0,"",OFFSET(Tasks!$C$1,Dashboard!$J22,Dashboard!P$3))</f>
        <v>0.1</v>
      </c>
      <c r="Q22" s="128">
        <f t="shared" ca="1" si="2"/>
        <v>0.70000000000000007</v>
      </c>
      <c r="R22" s="16" t="str">
        <f ca="1">OFFSET(Tasks!$C$1,Dashboard!$J22,Dashboard!R$3)</f>
        <v>Project 2</v>
      </c>
      <c r="S22" s="117"/>
      <c r="T22" s="118"/>
      <c r="U22" s="118"/>
      <c r="V22" s="118"/>
      <c r="W22" s="118"/>
      <c r="X22" s="118"/>
      <c r="Y22" s="118"/>
      <c r="Z22" s="118"/>
      <c r="AA22" s="118"/>
      <c r="AB22" s="118"/>
      <c r="AC22" s="118"/>
      <c r="AD22" s="118"/>
      <c r="AE22" s="118"/>
      <c r="AF22" s="118"/>
      <c r="AG22" s="118"/>
      <c r="AH22" s="119"/>
      <c r="AI22" s="5"/>
    </row>
    <row r="23" spans="1:35" s="6" customFormat="1" ht="18" customHeight="1">
      <c r="A23"/>
      <c r="B23"/>
      <c r="C23" s="78"/>
      <c r="D23" s="78"/>
      <c r="E23" s="163" t="s">
        <v>17</v>
      </c>
      <c r="F23" s="86">
        <f>COUNTIFS(Table1[Progress],"&gt;.5",Table1[Progress],"&lt;=.75")</f>
        <v>17</v>
      </c>
      <c r="G23" s="85">
        <f>COUNTIFS(Table1[Progress],"&gt;.5",Table1[Progress],"&lt;=.75")</f>
        <v>17</v>
      </c>
      <c r="H23" s="76"/>
      <c r="I23" s="76"/>
      <c r="J23" s="36" cm="1">
        <f t="array" ref="J23">IFERROR(IF(FNAT_rng_Project="All Projects",ROW()-3,INDEX(ROW(FNAT_rng_Tasks),SMALL(IF(FNAT_rng_Tasks=FNAT_rng_Project,ROW(FNAT_rng_Tasks)-ROW(INDEX(FNAT_rng_Tasks,1,1))+1),ROW()-3))-1),0)</f>
        <v>20</v>
      </c>
      <c r="K23" s="129" t="str">
        <f ca="1">IF(J23=0,"",IF(AND($K$1&lt;&gt;"All Projects",$K$1&lt;&gt;R23),0,OFFSET(Tasks!$C$1,Dashboard!$J23,Dashboard!K$3)))</f>
        <v>Project 2 - Task 10</v>
      </c>
      <c r="L23" s="129" t="str">
        <f ca="1">IF(J23=0,"",OFFSET(Tasks!$C$1,Dashboard!$J23,Dashboard!L$3))</f>
        <v>Person 5</v>
      </c>
      <c r="M23" s="130">
        <f ca="1">IF(J23=0,"",OFFSET(Tasks!$C$1,Dashboard!$J23,Dashboard!M$3))</f>
        <v>45666</v>
      </c>
      <c r="N23" s="130">
        <f t="shared" ca="1" si="1"/>
        <v>45668</v>
      </c>
      <c r="O23" s="131">
        <f ca="1">IF(J23=0,"",OFFSET(Tasks!$C$1,Dashboard!$J23,Dashboard!O$3))</f>
        <v>3</v>
      </c>
      <c r="P23" s="132">
        <f ca="1">IF(J23=0,"",OFFSET(Tasks!$C$1,Dashboard!$J23,Dashboard!P$3))</f>
        <v>0.85</v>
      </c>
      <c r="Q23" s="133">
        <f t="shared" ca="1" si="2"/>
        <v>2.5499999999999998</v>
      </c>
      <c r="R23" s="120" t="str">
        <f ca="1">OFFSET(Tasks!$C$1,Dashboard!$J23,Dashboard!R$3)</f>
        <v>Project 2</v>
      </c>
      <c r="S23" s="121"/>
      <c r="T23" s="122"/>
      <c r="U23" s="122"/>
      <c r="V23" s="122"/>
      <c r="W23" s="122"/>
      <c r="X23" s="122"/>
      <c r="Y23" s="122"/>
      <c r="Z23" s="122"/>
      <c r="AA23" s="122"/>
      <c r="AB23" s="122"/>
      <c r="AC23" s="122"/>
      <c r="AD23" s="122"/>
      <c r="AE23" s="122"/>
      <c r="AF23" s="122"/>
      <c r="AG23" s="122"/>
      <c r="AH23" s="123"/>
      <c r="AI23" s="5"/>
    </row>
    <row r="24" spans="1:35" s="6" customFormat="1" ht="18" customHeight="1">
      <c r="A24"/>
      <c r="B24"/>
      <c r="C24" s="78"/>
      <c r="D24" s="78"/>
      <c r="E24" s="163" t="s">
        <v>18</v>
      </c>
      <c r="F24" s="86">
        <f>COUNTIFS(Table1[Progress],"&gt;.75",Table1[Progress],"&lt;1")</f>
        <v>15</v>
      </c>
      <c r="G24" s="85">
        <f>COUNTIFS(Table1[Progress],"&gt;.75",Table1[Progress],"&lt;1")</f>
        <v>15</v>
      </c>
      <c r="H24" s="76"/>
      <c r="I24" s="76"/>
      <c r="J24" s="36" cm="1">
        <f t="array" ref="J24">IFERROR(IF(FNAT_rng_Project="All Projects",ROW()-3,INDEX(ROW(FNAT_rng_Tasks),SMALL(IF(FNAT_rng_Tasks=FNAT_rng_Project,ROW(FNAT_rng_Tasks)-ROW(INDEX(FNAT_rng_Tasks,1,1))+1),ROW()-3))-1),0)</f>
        <v>21</v>
      </c>
      <c r="K24" s="134" t="str">
        <f ca="1">IF(J24=0,"",IF(AND($K$1&lt;&gt;"All Projects",$K$1&lt;&gt;R24),0,OFFSET(Tasks!$C$1,Dashboard!$J24,Dashboard!K$3)))</f>
        <v>Project 3 - Task 2</v>
      </c>
      <c r="L24" s="134" t="str">
        <f ca="1">IF(J24=0,"",OFFSET(Tasks!$C$1,Dashboard!$J24,Dashboard!L$3))</f>
        <v>Person 1</v>
      </c>
      <c r="M24" s="135">
        <f ca="1">IF(J24=0,"",OFFSET(Tasks!$C$1,Dashboard!$J24,Dashboard!M$3))</f>
        <v>45662</v>
      </c>
      <c r="N24" s="135">
        <f t="shared" ca="1" si="1"/>
        <v>45671</v>
      </c>
      <c r="O24" s="136">
        <f ca="1">IF(J24=0,"",OFFSET(Tasks!$C$1,Dashboard!$J24,Dashboard!O$3))</f>
        <v>10</v>
      </c>
      <c r="P24" s="137">
        <f ca="1">IF(J24=0,"",OFFSET(Tasks!$C$1,Dashboard!$J24,Dashboard!P$3))</f>
        <v>0.9</v>
      </c>
      <c r="Q24" s="128">
        <f t="shared" ca="1" si="2"/>
        <v>9</v>
      </c>
      <c r="R24" s="16" t="str">
        <f ca="1">OFFSET(Tasks!$C$1,Dashboard!$J24,Dashboard!R$3)</f>
        <v>Project 3</v>
      </c>
      <c r="S24" s="117"/>
      <c r="T24" s="118"/>
      <c r="U24" s="118"/>
      <c r="V24" s="118"/>
      <c r="W24" s="118"/>
      <c r="X24" s="118"/>
      <c r="Y24" s="118"/>
      <c r="Z24" s="118"/>
      <c r="AA24" s="118"/>
      <c r="AB24" s="118"/>
      <c r="AC24" s="118"/>
      <c r="AD24" s="118"/>
      <c r="AE24" s="118"/>
      <c r="AF24" s="118"/>
      <c r="AG24" s="118"/>
      <c r="AH24" s="119"/>
      <c r="AI24" s="5"/>
    </row>
    <row r="25" spans="1:35" s="6" customFormat="1" ht="18" customHeight="1">
      <c r="A25"/>
      <c r="B25"/>
      <c r="C25" s="78"/>
      <c r="D25" s="78"/>
      <c r="E25" s="163" t="s">
        <v>19</v>
      </c>
      <c r="F25" s="86">
        <f>COUNTIF(Table1[Progress],"=1")</f>
        <v>4</v>
      </c>
      <c r="G25" s="84">
        <f>COUNTIF(Table1[Progress],"=1")</f>
        <v>4</v>
      </c>
      <c r="H25" s="76"/>
      <c r="I25" s="76"/>
      <c r="J25" s="36" cm="1">
        <f t="array" ref="J25">IFERROR(IF(FNAT_rng_Project="All Projects",ROW()-3,INDEX(ROW(FNAT_rng_Tasks),SMALL(IF(FNAT_rng_Tasks=FNAT_rng_Project,ROW(FNAT_rng_Tasks)-ROW(INDEX(FNAT_rng_Tasks,1,1))+1),ROW()-3))-1),0)</f>
        <v>22</v>
      </c>
      <c r="K25" s="129" t="str">
        <f ca="1">IF(J25=0,"",IF(AND($K$1&lt;&gt;"All Projects",$K$1&lt;&gt;R25),0,OFFSET(Tasks!$C$1,Dashboard!$J25,Dashboard!K$3)))</f>
        <v>Project 3 - Task 3</v>
      </c>
      <c r="L25" s="129" t="str">
        <f ca="1">IF(J25=0,"",OFFSET(Tasks!$C$1,Dashboard!$J25,Dashboard!L$3))</f>
        <v>Person 2</v>
      </c>
      <c r="M25" s="130">
        <f ca="1">IF(J25=0,"",OFFSET(Tasks!$C$1,Dashboard!$J25,Dashboard!M$3))</f>
        <v>45671</v>
      </c>
      <c r="N25" s="130">
        <f t="shared" ca="1" si="1"/>
        <v>45675</v>
      </c>
      <c r="O25" s="131">
        <f ca="1">IF(J25=0,"",OFFSET(Tasks!$C$1,Dashboard!$J25,Dashboard!O$3))</f>
        <v>5</v>
      </c>
      <c r="P25" s="132">
        <f ca="1">IF(J25=0,"",OFFSET(Tasks!$C$1,Dashboard!$J25,Dashboard!P$3))</f>
        <v>0.85</v>
      </c>
      <c r="Q25" s="133">
        <f t="shared" ca="1" si="2"/>
        <v>4.25</v>
      </c>
      <c r="R25" s="120" t="str">
        <f ca="1">OFFSET(Tasks!$C$1,Dashboard!$J25,Dashboard!R$3)</f>
        <v>Project 3</v>
      </c>
      <c r="S25" s="121"/>
      <c r="T25" s="122"/>
      <c r="U25" s="122"/>
      <c r="V25" s="122"/>
      <c r="W25" s="122"/>
      <c r="X25" s="122"/>
      <c r="Y25" s="122"/>
      <c r="Z25" s="122"/>
      <c r="AA25" s="122"/>
      <c r="AB25" s="122"/>
      <c r="AC25" s="122"/>
      <c r="AD25" s="122"/>
      <c r="AE25" s="122"/>
      <c r="AF25" s="122"/>
      <c r="AG25" s="122"/>
      <c r="AH25" s="123"/>
      <c r="AI25" s="5"/>
    </row>
    <row r="26" spans="1:35" s="6" customFormat="1" ht="18" customHeight="1">
      <c r="A26"/>
      <c r="B26"/>
      <c r="C26" s="79"/>
      <c r="D26" s="78"/>
      <c r="E26" s="76"/>
      <c r="F26" s="76"/>
      <c r="G26" s="76"/>
      <c r="H26" s="76"/>
      <c r="I26" s="76"/>
      <c r="J26" s="36" cm="1">
        <f t="array" ref="J26">IFERROR(IF(FNAT_rng_Project="All Projects",ROW()-3,INDEX(ROW(FNAT_rng_Tasks),SMALL(IF(FNAT_rng_Tasks=FNAT_rng_Project,ROW(FNAT_rng_Tasks)-ROW(INDEX(FNAT_rng_Tasks,1,1))+1),ROW()-3))-1),0)</f>
        <v>23</v>
      </c>
      <c r="K26" s="134" t="str">
        <f ca="1">IF(J26=0,"",IF(AND($K$1&lt;&gt;"All Projects",$K$1&lt;&gt;R26),0,OFFSET(Tasks!$C$1,Dashboard!$J26,Dashboard!K$3)))</f>
        <v>Project 3 - Task 4</v>
      </c>
      <c r="L26" s="134" t="str">
        <f ca="1">IF(J26=0,"",OFFSET(Tasks!$C$1,Dashboard!$J26,Dashboard!L$3))</f>
        <v>Person 3</v>
      </c>
      <c r="M26" s="135">
        <f ca="1">IF(J26=0,"",OFFSET(Tasks!$C$1,Dashboard!$J26,Dashboard!M$3))</f>
        <v>45673</v>
      </c>
      <c r="N26" s="135">
        <f t="shared" ca="1" si="1"/>
        <v>45679</v>
      </c>
      <c r="O26" s="136">
        <f ca="1">IF(J26=0,"",OFFSET(Tasks!$C$1,Dashboard!$J26,Dashboard!O$3))</f>
        <v>7</v>
      </c>
      <c r="P26" s="137">
        <f ca="1">IF(J26=0,"",OFFSET(Tasks!$C$1,Dashboard!$J26,Dashboard!P$3))</f>
        <v>0.7</v>
      </c>
      <c r="Q26" s="128">
        <f t="shared" ca="1" si="2"/>
        <v>4.8999999999999995</v>
      </c>
      <c r="R26" s="16" t="str">
        <f ca="1">OFFSET(Tasks!$C$1,Dashboard!$J26,Dashboard!R$3)</f>
        <v>Project 3</v>
      </c>
      <c r="S26" s="117"/>
      <c r="T26" s="118"/>
      <c r="U26" s="118"/>
      <c r="V26" s="118"/>
      <c r="W26" s="118"/>
      <c r="X26" s="118"/>
      <c r="Y26" s="118"/>
      <c r="Z26" s="118"/>
      <c r="AA26" s="118"/>
      <c r="AB26" s="118"/>
      <c r="AC26" s="118"/>
      <c r="AD26" s="118"/>
      <c r="AE26" s="118"/>
      <c r="AF26" s="118"/>
      <c r="AG26" s="118"/>
      <c r="AH26" s="119"/>
      <c r="AI26" s="5"/>
    </row>
    <row r="27" spans="1:35" s="6" customFormat="1" ht="18" customHeight="1">
      <c r="A27"/>
      <c r="B27"/>
      <c r="C27" s="79"/>
      <c r="D27" s="78"/>
      <c r="E27" s="76"/>
      <c r="F27" s="76"/>
      <c r="G27" s="76"/>
      <c r="H27" s="76"/>
      <c r="I27" s="76"/>
      <c r="J27" s="36" cm="1">
        <f t="array" ref="J27">IFERROR(IF(FNAT_rng_Project="All Projects",ROW()-3,INDEX(ROW(FNAT_rng_Tasks),SMALL(IF(FNAT_rng_Tasks=FNAT_rng_Project,ROW(FNAT_rng_Tasks)-ROW(INDEX(FNAT_rng_Tasks,1,1))+1),ROW()-3))-1),0)</f>
        <v>24</v>
      </c>
      <c r="K27" s="129" t="str">
        <f ca="1">IF(J27=0,"",IF(AND($K$1&lt;&gt;"All Projects",$K$1&lt;&gt;R27),0,OFFSET(Tasks!$C$1,Dashboard!$J27,Dashboard!K$3)))</f>
        <v>Project 3 - Task 5</v>
      </c>
      <c r="L27" s="129" t="str">
        <f ca="1">IF(J27=0,"",OFFSET(Tasks!$C$1,Dashboard!$J27,Dashboard!L$3))</f>
        <v>Person 4</v>
      </c>
      <c r="M27" s="130">
        <f ca="1">IF(J27=0,"",OFFSET(Tasks!$C$1,Dashboard!$J27,Dashboard!M$3))</f>
        <v>45676</v>
      </c>
      <c r="N27" s="130">
        <f t="shared" ca="1" si="1"/>
        <v>45682</v>
      </c>
      <c r="O27" s="131">
        <f ca="1">IF(J27=0,"",OFFSET(Tasks!$C$1,Dashboard!$J27,Dashboard!O$3))</f>
        <v>7</v>
      </c>
      <c r="P27" s="132">
        <f ca="1">IF(J27=0,"",OFFSET(Tasks!$C$1,Dashboard!$J27,Dashboard!P$3))</f>
        <v>0.25</v>
      </c>
      <c r="Q27" s="133">
        <f t="shared" ca="1" si="2"/>
        <v>1.75</v>
      </c>
      <c r="R27" s="120" t="str">
        <f ca="1">OFFSET(Tasks!$C$1,Dashboard!$J27,Dashboard!R$3)</f>
        <v>Project 3</v>
      </c>
      <c r="S27" s="121"/>
      <c r="T27" s="122"/>
      <c r="U27" s="122"/>
      <c r="V27" s="122"/>
      <c r="W27" s="122"/>
      <c r="X27" s="122"/>
      <c r="Y27" s="122"/>
      <c r="Z27" s="122"/>
      <c r="AA27" s="122"/>
      <c r="AB27" s="122"/>
      <c r="AC27" s="122"/>
      <c r="AD27" s="122"/>
      <c r="AE27" s="122"/>
      <c r="AF27" s="122"/>
      <c r="AG27" s="122"/>
      <c r="AH27" s="123"/>
      <c r="AI27" s="5"/>
    </row>
    <row r="28" spans="1:35" s="6" customFormat="1" ht="18" customHeight="1">
      <c r="A28"/>
      <c r="B28"/>
      <c r="C28" s="108" t="s">
        <v>186</v>
      </c>
      <c r="D28" s="109"/>
      <c r="E28" s="110"/>
      <c r="F28" s="111"/>
      <c r="G28" s="204" t="s">
        <v>188</v>
      </c>
      <c r="H28" s="205"/>
      <c r="I28" s="205"/>
      <c r="J28" s="36" cm="1">
        <f t="array" ref="J28">IFERROR(IF(FNAT_rng_Project="All Projects",ROW()-3,INDEX(ROW(FNAT_rng_Tasks),SMALL(IF(FNAT_rng_Tasks=FNAT_rng_Project,ROW(FNAT_rng_Tasks)-ROW(INDEX(FNAT_rng_Tasks,1,1))+1),ROW()-3))-1),0)</f>
        <v>25</v>
      </c>
      <c r="K28" s="138" t="str">
        <f ca="1">IF(J28=0,"",IF(AND($K$1&lt;&gt;"All Projects",$K$1&lt;&gt;R28),0,OFFSET(Tasks!$C$1,Dashboard!$J28,Dashboard!K$3)))</f>
        <v>Project 3 - Task 6</v>
      </c>
      <c r="L28" s="138" t="str">
        <f ca="1">IF(J28=0,"",OFFSET(Tasks!$C$1,Dashboard!$J28,Dashboard!L$3))</f>
        <v>Person 5</v>
      </c>
      <c r="M28" s="139">
        <f ca="1">IF(J28=0,"",OFFSET(Tasks!$C$1,Dashboard!$J28,Dashboard!M$3))</f>
        <v>45678</v>
      </c>
      <c r="N28" s="139">
        <f t="shared" ca="1" si="1"/>
        <v>45680</v>
      </c>
      <c r="O28" s="140">
        <f ca="1">IF(J28=0,"",OFFSET(Tasks!$C$1,Dashboard!$J28,Dashboard!O$3))</f>
        <v>3</v>
      </c>
      <c r="P28" s="141">
        <f ca="1">IF(J28=0,"",OFFSET(Tasks!$C$1,Dashboard!$J28,Dashboard!P$3))</f>
        <v>1</v>
      </c>
      <c r="Q28" s="142">
        <f t="shared" ca="1" si="2"/>
        <v>3</v>
      </c>
      <c r="R28" s="19" t="str">
        <f ca="1">OFFSET(Tasks!$C$1,Dashboard!$J28,Dashboard!R$3)</f>
        <v>Project 3</v>
      </c>
      <c r="S28" s="20"/>
      <c r="T28" s="20"/>
      <c r="U28" s="20"/>
      <c r="V28" s="20"/>
      <c r="W28" s="20"/>
      <c r="X28" s="20"/>
      <c r="Y28" s="20"/>
      <c r="Z28" s="20"/>
      <c r="AA28" s="20"/>
      <c r="AB28" s="7"/>
      <c r="AC28" s="7"/>
      <c r="AD28" s="7"/>
      <c r="AE28" s="7"/>
      <c r="AF28" s="7"/>
      <c r="AG28" s="7"/>
      <c r="AH28" s="8"/>
      <c r="AI28" s="5"/>
    </row>
    <row r="29" spans="1:35" s="78" customFormat="1" ht="30.9" customHeight="1" thickBot="1">
      <c r="A29" s="29"/>
      <c r="B29" s="29"/>
      <c r="C29" s="87"/>
      <c r="D29" s="87"/>
      <c r="E29" s="88"/>
      <c r="F29" s="89"/>
      <c r="G29" s="90"/>
      <c r="H29" s="90"/>
      <c r="I29" s="90"/>
      <c r="J29" s="91"/>
      <c r="K29" s="92"/>
      <c r="L29" s="1"/>
      <c r="M29" s="93"/>
      <c r="N29" s="93"/>
      <c r="O29" s="91"/>
      <c r="P29" s="94"/>
      <c r="Q29" s="105"/>
      <c r="R29" s="95"/>
      <c r="S29" s="96"/>
      <c r="T29" s="96"/>
      <c r="U29" s="96"/>
      <c r="V29" s="96"/>
      <c r="W29" s="96"/>
      <c r="X29" s="96"/>
      <c r="Y29" s="96"/>
      <c r="Z29" s="96"/>
      <c r="AA29" s="96"/>
      <c r="AB29" s="96"/>
      <c r="AC29" s="96"/>
      <c r="AD29" s="96"/>
      <c r="AE29" s="96"/>
      <c r="AF29" s="96"/>
      <c r="AG29" s="96"/>
      <c r="AH29" s="96"/>
      <c r="AI29" s="97"/>
    </row>
    <row r="30" spans="1:35" s="206" customFormat="1" ht="24" customHeight="1" thickTop="1" thickBot="1">
      <c r="A30" s="207" t="s">
        <v>189</v>
      </c>
      <c r="B30" s="207"/>
      <c r="C30" s="207"/>
      <c r="D30" s="207"/>
      <c r="E30" s="202" t="s">
        <v>187</v>
      </c>
      <c r="F30" s="202"/>
      <c r="G30" s="202"/>
      <c r="H30" s="202"/>
      <c r="I30" s="202"/>
      <c r="J30" s="158"/>
      <c r="K30" s="203"/>
      <c r="L30" s="203"/>
      <c r="M30" s="203"/>
      <c r="N30" s="203"/>
      <c r="O30" s="203"/>
      <c r="P30" s="203"/>
      <c r="Q30" s="203"/>
      <c r="R30" s="159"/>
    </row>
    <row r="31" spans="1:35" s="206" customFormat="1" ht="24" customHeight="1" thickTop="1" thickBot="1">
      <c r="A31" s="207"/>
      <c r="B31" s="207"/>
      <c r="C31" s="207"/>
      <c r="D31" s="207"/>
      <c r="E31" s="202"/>
      <c r="F31" s="202"/>
      <c r="G31" s="202"/>
      <c r="H31" s="202"/>
      <c r="I31" s="202"/>
      <c r="J31" s="160"/>
      <c r="K31" s="203"/>
      <c r="L31" s="203"/>
      <c r="M31" s="203"/>
      <c r="N31" s="203"/>
      <c r="O31" s="203"/>
      <c r="P31" s="203"/>
      <c r="Q31" s="203"/>
      <c r="R31" s="159"/>
    </row>
    <row r="32" spans="1:35" s="206" customFormat="1" ht="24" customHeight="1" thickTop="1" thickBot="1">
      <c r="A32" s="207"/>
      <c r="B32" s="207"/>
      <c r="C32" s="207"/>
      <c r="D32" s="207"/>
      <c r="E32" s="202"/>
      <c r="F32" s="202"/>
      <c r="G32" s="202"/>
      <c r="H32" s="202"/>
      <c r="I32" s="202"/>
      <c r="J32" s="160"/>
      <c r="K32" s="203"/>
      <c r="L32" s="203"/>
      <c r="M32" s="203"/>
      <c r="N32" s="203"/>
      <c r="O32" s="203"/>
      <c r="P32" s="203"/>
      <c r="Q32" s="203"/>
      <c r="R32" s="159"/>
    </row>
    <row r="33" spans="1:18" s="206" customFormat="1" ht="24" customHeight="1" thickTop="1" thickBot="1">
      <c r="A33" s="207"/>
      <c r="B33" s="207"/>
      <c r="C33" s="207"/>
      <c r="D33" s="207"/>
      <c r="E33" s="202"/>
      <c r="F33" s="202"/>
      <c r="G33" s="202"/>
      <c r="H33" s="202"/>
      <c r="I33" s="202"/>
      <c r="J33" s="160"/>
      <c r="K33" s="203"/>
      <c r="L33" s="203"/>
      <c r="M33" s="203"/>
      <c r="N33" s="203"/>
      <c r="O33" s="203"/>
      <c r="P33" s="203"/>
      <c r="Q33" s="203"/>
      <c r="R33" s="160"/>
    </row>
  </sheetData>
  <sheetProtection algorithmName="SHA-512" hashValue="6dsY7/3vl0U+G9fAaQAG9YmjfYiIflRNzEzyTWxR/PwsXzzVEw33JVjO64jmxdPh5W+UwHjdlPHf4vsztr7NWQ==" saltValue="fVz+ALecijq4HTn3S1r1lg==" spinCount="100000" sheet="1" objects="1" scenarios="1"/>
  <mergeCells count="11">
    <mergeCell ref="C1:I1"/>
    <mergeCell ref="E30:I33"/>
    <mergeCell ref="K30:Q33"/>
    <mergeCell ref="G28:I28"/>
    <mergeCell ref="S30:XFD33"/>
    <mergeCell ref="A30:D33"/>
    <mergeCell ref="L1:Q1"/>
    <mergeCell ref="E14:E15"/>
    <mergeCell ref="D2:I2"/>
    <mergeCell ref="C16:D16"/>
    <mergeCell ref="E5:E8"/>
  </mergeCells>
  <conditionalFormatting sqref="G18:G25">
    <cfRule type="dataBar" priority="4">
      <dataBar>
        <cfvo type="min"/>
        <cfvo type="max"/>
        <color theme="7" tint="-0.249977111117893"/>
      </dataBar>
      <extLst>
        <ext xmlns:x14="http://schemas.microsoft.com/office/spreadsheetml/2009/9/main" uri="{B025F937-C7B1-47D3-B67F-A62EFF666E3E}">
          <x14:id>{2A2EEA41-1D50-48AC-8694-1B4092DB76D8}</x14:id>
        </ext>
      </extLst>
    </cfRule>
  </conditionalFormatting>
  <conditionalFormatting sqref="K4:O28 Q4:AH28 K29:AH29">
    <cfRule type="expression" dxfId="5" priority="1" stopIfTrue="1">
      <formula>IF($K4=0,TRUE,FALSE)</formula>
    </cfRule>
  </conditionalFormatting>
  <conditionalFormatting sqref="R4:R29">
    <cfRule type="expression" dxfId="4" priority="5">
      <formula>IF($K4=0,TRUE,FALSE)</formula>
    </cfRule>
  </conditionalFormatting>
  <conditionalFormatting sqref="S4:AH28">
    <cfRule type="expression" dxfId="3" priority="2" stopIfTrue="1">
      <formula>IF(AND(S$2&gt;=$M4,S$2&lt;$M4+$Q4),TRUE,FALSE)</formula>
    </cfRule>
    <cfRule type="expression" dxfId="2" priority="6" stopIfTrue="1">
      <formula>IF(AND(S$2&gt;=$M4,S$2&lt;=$N4),TRUE,FALSE)</formula>
    </cfRule>
  </conditionalFormatting>
  <dataValidations count="1">
    <dataValidation type="list" allowBlank="1" showInputMessage="1" showErrorMessage="1" sqref="K1" xr:uid="{00000000-0002-0000-0100-000000000000}">
      <formula1>FNAT_rng_All_Projects</formula1>
    </dataValidation>
  </dataValidations>
  <pageMargins left="0.7" right="0.7" top="0.75" bottom="0.75" header="0.3" footer="0.3"/>
  <pageSetup paperSize="9" orientation="portrait" verticalDpi="0" r:id="rId1"/>
  <ignoredErrors>
    <ignoredError sqref="R4:R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6" r:id="rId4" name="Scroll Bar 32">
              <controlPr defaultSize="0" autoPict="0">
                <anchor moveWithCells="1">
                  <from>
                    <xdr:col>20</xdr:col>
                    <xdr:colOff>239486</xdr:colOff>
                    <xdr:row>0</xdr:row>
                    <xdr:rowOff>136071</xdr:rowOff>
                  </from>
                  <to>
                    <xdr:col>24</xdr:col>
                    <xdr:colOff>255814</xdr:colOff>
                    <xdr:row>0</xdr:row>
                    <xdr:rowOff>402771</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A2EEA41-1D50-48AC-8694-1B4092DB76D8}">
            <x14:dataBar minLength="0" maxLength="100" gradient="0">
              <x14:cfvo type="autoMin"/>
              <x14:cfvo type="autoMax"/>
              <x14:negativeFillColor rgb="FFFF0000"/>
              <x14:axisColor rgb="FF000000"/>
            </x14:dataBar>
          </x14:cfRule>
          <xm:sqref>G18:G25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7"/>
  </sheetPr>
  <dimension ref="A1:L39"/>
  <sheetViews>
    <sheetView showGridLines="0" showRowColHeaders="0" workbookViewId="0"/>
  </sheetViews>
  <sheetFormatPr defaultColWidth="0" defaultRowHeight="14.6" zeroHeight="1"/>
  <cols>
    <col min="1" max="1" width="27.15234375" customWidth="1"/>
    <col min="2" max="2" width="23.15234375" customWidth="1"/>
    <col min="3" max="3" width="12.69140625" customWidth="1"/>
    <col min="4" max="5" width="15.23046875" customWidth="1"/>
    <col min="6" max="6" width="12.69140625" customWidth="1"/>
    <col min="7" max="7" width="33.921875" customWidth="1"/>
    <col min="8" max="8" width="21" customWidth="1"/>
    <col min="9" max="12" width="9.23046875" customWidth="1"/>
    <col min="13" max="16384" width="9.23046875" hidden="1"/>
  </cols>
  <sheetData>
    <row r="1" spans="2:8">
      <c r="B1" s="214" t="s">
        <v>54</v>
      </c>
      <c r="C1" s="214"/>
      <c r="D1" s="214"/>
      <c r="E1" s="214"/>
      <c r="F1" s="214"/>
      <c r="G1" s="214"/>
      <c r="H1" s="214"/>
    </row>
    <row r="2" spans="2:8" ht="25.5" customHeight="1">
      <c r="B2" s="214"/>
      <c r="C2" s="214"/>
      <c r="D2" s="214"/>
      <c r="E2" s="214"/>
      <c r="F2" s="214"/>
      <c r="G2" s="214"/>
      <c r="H2" s="214"/>
    </row>
    <row r="3" spans="2:8" ht="6.45" customHeight="1"/>
    <row r="4" spans="2:8" s="151" customFormat="1" ht="20.05" customHeight="1">
      <c r="B4" s="148" t="s">
        <v>37</v>
      </c>
      <c r="C4" s="149" t="s">
        <v>38</v>
      </c>
      <c r="D4" s="149" t="s">
        <v>34</v>
      </c>
      <c r="E4" s="149" t="s">
        <v>35</v>
      </c>
      <c r="F4" s="150" t="s">
        <v>36</v>
      </c>
      <c r="G4" s="150" t="s">
        <v>39</v>
      </c>
      <c r="H4" s="150" t="s">
        <v>41</v>
      </c>
    </row>
    <row r="5" spans="2:8">
      <c r="B5" s="72" t="s">
        <v>23</v>
      </c>
      <c r="C5" s="146">
        <f>COUNTA(Table1[Project])</f>
        <v>80</v>
      </c>
      <c r="D5" s="145">
        <f>MIN(Table1[Start Date])</f>
        <v>45662</v>
      </c>
      <c r="E5" s="145">
        <f>MAX(Table1[Start Date])+MAX(Table1[Days Required])</f>
        <v>45691</v>
      </c>
      <c r="F5" s="144">
        <f>SUM(Table1[Days Required])</f>
        <v>532</v>
      </c>
      <c r="G5" s="143">
        <f>AVERAGE(Tasks!G:G)</f>
        <v>0.48812499999999986</v>
      </c>
      <c r="H5" s="73">
        <f>IFERROR(1-G5,"")</f>
        <v>0.51187500000000008</v>
      </c>
    </row>
    <row r="6" spans="2:8" ht="20.05" customHeight="1">
      <c r="B6" s="147" t="s">
        <v>24</v>
      </c>
      <c r="C6" s="146">
        <f>COUNTIF(Table1[Project],B6)</f>
        <v>10</v>
      </c>
      <c r="D6" s="145">
        <f t="array" ref="D6">MIN(IF(Table1[Project]=B6,Table1[Start Date]))</f>
        <v>45666</v>
      </c>
      <c r="E6" s="145">
        <f t="array" ref="E6">MAX(IF(Table1[Project]=B6,Table1[Start Date]))+MAX(IF(Table1[Project]=B6,Table1[Days Required]))</f>
        <v>45683</v>
      </c>
      <c r="F6" s="144">
        <f>SUMIF(Table1[Project],Projects!B6,Table1[Days Required])</f>
        <v>67</v>
      </c>
      <c r="G6" s="143">
        <f>AVERAGEIF(Table1[Project],Projects!B6,Table1[Progress])</f>
        <v>0.49499999999999994</v>
      </c>
      <c r="H6" s="73">
        <f t="shared" ref="H6:H15" si="0">IFERROR(1-G6,"")</f>
        <v>0.50500000000000012</v>
      </c>
    </row>
    <row r="7" spans="2:8" ht="20.05" customHeight="1">
      <c r="B7" s="147" t="s">
        <v>25</v>
      </c>
      <c r="C7" s="146">
        <f>COUNTIF(Table1[Project],B7)</f>
        <v>10</v>
      </c>
      <c r="D7" s="145">
        <f t="array" ref="D7">MIN(IF(Table1[Project]=B7,Table1[Start Date]))</f>
        <v>45663</v>
      </c>
      <c r="E7" s="145">
        <f t="array" ref="E7">MAX(IF(Table1[Project]=B7,Table1[Start Date]))+MAX(IF(Table1[Project]=B7,Table1[Days Required]))</f>
        <v>45686</v>
      </c>
      <c r="F7" s="144">
        <f>SUMIF(Table1[Project],Projects!B7,Table1[Days Required])</f>
        <v>61</v>
      </c>
      <c r="G7" s="143">
        <f>AVERAGEIF(Table1[Project],Projects!B7,Table1[Progress])</f>
        <v>0.54999999999999993</v>
      </c>
      <c r="H7" s="73">
        <f t="shared" si="0"/>
        <v>0.45000000000000007</v>
      </c>
    </row>
    <row r="8" spans="2:8" ht="20.05" customHeight="1">
      <c r="B8" s="147" t="s">
        <v>26</v>
      </c>
      <c r="C8" s="146">
        <f>COUNTIF(Table1[Project],B8)</f>
        <v>5</v>
      </c>
      <c r="D8" s="145">
        <f t="array" ref="D8">MIN(IF(Table1[Project]=B8,Table1[Start Date]))</f>
        <v>45662</v>
      </c>
      <c r="E8" s="145">
        <f t="array" ref="E8">MAX(IF(Table1[Project]=B8,Table1[Start Date]))+MAX(IF(Table1[Project]=B8,Table1[Days Required]))</f>
        <v>45688</v>
      </c>
      <c r="F8" s="144">
        <f>SUMIF(Table1[Project],Projects!B8,Table1[Days Required])</f>
        <v>32</v>
      </c>
      <c r="G8" s="143">
        <f>AVERAGEIF(Table1[Project],Projects!B8,Table1[Progress])</f>
        <v>0.74</v>
      </c>
      <c r="H8" s="73">
        <f t="shared" si="0"/>
        <v>0.26</v>
      </c>
    </row>
    <row r="9" spans="2:8" ht="20.05" customHeight="1">
      <c r="B9" s="147" t="s">
        <v>27</v>
      </c>
      <c r="C9" s="146">
        <f>COUNTIF(Table1[Project],B9)</f>
        <v>7</v>
      </c>
      <c r="D9" s="145">
        <f t="array" ref="D9">MIN(IF(Table1[Project]=B9,Table1[Start Date]))</f>
        <v>45666</v>
      </c>
      <c r="E9" s="145">
        <f t="array" ref="E9">MAX(IF(Table1[Project]=B9,Table1[Start Date]))+MAX(IF(Table1[Project]=B9,Table1[Days Required]))</f>
        <v>45691</v>
      </c>
      <c r="F9" s="144">
        <f>SUMIF(Table1[Project],Projects!B9,Table1[Days Required])</f>
        <v>51</v>
      </c>
      <c r="G9" s="143">
        <f>AVERAGEIF(Table1[Project],Projects!B9,Table1[Progress])</f>
        <v>0.23571428571428574</v>
      </c>
      <c r="H9" s="73">
        <f t="shared" si="0"/>
        <v>0.76428571428571423</v>
      </c>
    </row>
    <row r="10" spans="2:8" ht="20.05" customHeight="1">
      <c r="B10" s="147" t="s">
        <v>28</v>
      </c>
      <c r="C10" s="146">
        <f>COUNTIF(Table1[Project],B10)</f>
        <v>8</v>
      </c>
      <c r="D10" s="145">
        <f t="array" ref="D10">MIN(IF(Table1[Project]=B10,Table1[Start Date]))</f>
        <v>45669</v>
      </c>
      <c r="E10" s="145">
        <f t="array" ref="E10">MAX(IF(Table1[Project]=B10,Table1[Start Date]))+MAX(IF(Table1[Project]=B10,Table1[Days Required]))</f>
        <v>45690</v>
      </c>
      <c r="F10" s="144">
        <f>SUMIF(Table1[Project],Projects!B10,Table1[Days Required])</f>
        <v>55</v>
      </c>
      <c r="G10" s="143">
        <f>AVERAGEIF(Table1[Project],Projects!B10,Table1[Progress])</f>
        <v>0.67500000000000004</v>
      </c>
      <c r="H10" s="73">
        <f t="shared" si="0"/>
        <v>0.32499999999999996</v>
      </c>
    </row>
    <row r="11" spans="2:8" ht="20.05" customHeight="1">
      <c r="B11" s="147" t="s">
        <v>29</v>
      </c>
      <c r="C11" s="146">
        <f>COUNTIF(Table1[Project],B11)</f>
        <v>8</v>
      </c>
      <c r="D11" s="145">
        <f t="array" ref="D11">MIN(IF(Table1[Project]=B11,Table1[Start Date]))</f>
        <v>45666</v>
      </c>
      <c r="E11" s="145">
        <f t="array" ref="E11">MAX(IF(Table1[Project]=B11,Table1[Start Date]))+MAX(IF(Table1[Project]=B11,Table1[Days Required]))</f>
        <v>45682</v>
      </c>
      <c r="F11" s="144">
        <f>SUMIF(Table1[Project],Projects!B11,Table1[Days Required])</f>
        <v>52</v>
      </c>
      <c r="G11" s="143">
        <f>AVERAGEIF(Table1[Project],Projects!B11,Table1[Progress])</f>
        <v>0.5</v>
      </c>
      <c r="H11" s="73">
        <f t="shared" si="0"/>
        <v>0.5</v>
      </c>
    </row>
    <row r="12" spans="2:8" ht="20.05" customHeight="1">
      <c r="B12" s="147" t="s">
        <v>30</v>
      </c>
      <c r="C12" s="146">
        <f>COUNTIF(Table1[Project],B12)</f>
        <v>9</v>
      </c>
      <c r="D12" s="145">
        <f t="array" ref="D12">MIN(IF(Table1[Project]=B12,Table1[Start Date]))</f>
        <v>45663</v>
      </c>
      <c r="E12" s="145">
        <f t="array" ref="E12">MAX(IF(Table1[Project]=B12,Table1[Start Date]))+MAX(IF(Table1[Project]=B12,Table1[Days Required]))</f>
        <v>45683</v>
      </c>
      <c r="F12" s="144">
        <f>SUMIF(Table1[Project],Projects!B12,Table1[Days Required])</f>
        <v>62</v>
      </c>
      <c r="G12" s="143">
        <f>AVERAGEIF(Table1[Project],Projects!B12,Table1[Progress])</f>
        <v>0.41111111111111115</v>
      </c>
      <c r="H12" s="73">
        <f t="shared" si="0"/>
        <v>0.5888888888888888</v>
      </c>
    </row>
    <row r="13" spans="2:8" ht="20.05" customHeight="1">
      <c r="B13" s="147" t="s">
        <v>31</v>
      </c>
      <c r="C13" s="146">
        <f>COUNTIF(Table1[Project],B13)</f>
        <v>11</v>
      </c>
      <c r="D13" s="145">
        <f t="array" ref="D13">MIN(IF(Table1[Project]=B13,Table1[Start Date]))</f>
        <v>45662</v>
      </c>
      <c r="E13" s="145">
        <f t="array" ref="E13">MAX(IF(Table1[Project]=B13,Table1[Start Date]))+MAX(IF(Table1[Project]=B13,Table1[Days Required]))</f>
        <v>45691</v>
      </c>
      <c r="F13" s="144">
        <f>SUMIF(Table1[Project],Projects!B13,Table1[Days Required])</f>
        <v>69</v>
      </c>
      <c r="G13" s="143">
        <f>AVERAGEIF(Table1[Project],Projects!B13,Table1[Progress])</f>
        <v>0.41818181818181821</v>
      </c>
      <c r="H13" s="73">
        <f t="shared" si="0"/>
        <v>0.58181818181818179</v>
      </c>
    </row>
    <row r="14" spans="2:8" ht="20.05" customHeight="1">
      <c r="B14" s="147" t="s">
        <v>32</v>
      </c>
      <c r="C14" s="146">
        <f>COUNTIF(Table1[Project],B14)</f>
        <v>4</v>
      </c>
      <c r="D14" s="145">
        <f t="array" ref="D14">MIN(IF(Table1[Project]=B14,Table1[Start Date]))</f>
        <v>45669</v>
      </c>
      <c r="E14" s="145">
        <f t="array" ref="E14">MAX(IF(Table1[Project]=B14,Table1[Start Date]))+MAX(IF(Table1[Project]=B14,Table1[Days Required]))</f>
        <v>45685</v>
      </c>
      <c r="F14" s="144">
        <f>SUMIF(Table1[Project],Projects!B14,Table1[Days Required])</f>
        <v>28</v>
      </c>
      <c r="G14" s="143">
        <f>AVERAGEIF(Table1[Project],Projects!B14,Table1[Progress])</f>
        <v>0.57499999999999996</v>
      </c>
      <c r="H14" s="73">
        <f t="shared" si="0"/>
        <v>0.42500000000000004</v>
      </c>
    </row>
    <row r="15" spans="2:8" ht="20.05" customHeight="1">
      <c r="B15" s="147" t="s">
        <v>33</v>
      </c>
      <c r="C15" s="146">
        <f>COUNTIF(Table1[Project],B15)</f>
        <v>8</v>
      </c>
      <c r="D15" s="145">
        <f t="array" ref="D15">MIN(IF(Table1[Project]=B15,Table1[Start Date]))</f>
        <v>45669</v>
      </c>
      <c r="E15" s="145">
        <f t="array" ref="E15">MAX(IF(Table1[Project]=B15,Table1[Start Date]))+MAX(IF(Table1[Project]=B15,Table1[Days Required]))</f>
        <v>45690</v>
      </c>
      <c r="F15" s="144">
        <f>SUMIF(Table1[Project],Projects!B15,Table1[Days Required])</f>
        <v>55</v>
      </c>
      <c r="G15" s="143">
        <f>AVERAGEIF(Table1[Project],Projects!B15,Table1[Progress])</f>
        <v>0.40625</v>
      </c>
      <c r="H15" s="73">
        <f t="shared" si="0"/>
        <v>0.59375</v>
      </c>
    </row>
    <row r="16" spans="2:8" ht="49.85" customHeight="1">
      <c r="G16" s="21"/>
    </row>
    <row r="17" spans="2:8" ht="14.6" customHeight="1"/>
    <row r="18" spans="2:8" ht="14.6" customHeight="1">
      <c r="B18" s="215" t="s">
        <v>187</v>
      </c>
      <c r="C18" s="215"/>
      <c r="D18" s="215"/>
      <c r="E18" s="215"/>
      <c r="F18" s="215"/>
      <c r="G18" s="9"/>
      <c r="H18" s="9"/>
    </row>
    <row r="19" spans="2:8" ht="14.6" customHeight="1">
      <c r="B19" s="216"/>
      <c r="C19" s="216"/>
      <c r="D19" s="216"/>
      <c r="E19" s="216"/>
      <c r="F19" s="216"/>
      <c r="G19" s="9"/>
      <c r="H19" s="9"/>
    </row>
    <row r="20" spans="2:8" ht="14.6" customHeight="1">
      <c r="B20" s="216"/>
      <c r="C20" s="216"/>
      <c r="D20" s="216"/>
      <c r="E20" s="216"/>
      <c r="F20" s="216"/>
      <c r="G20" s="9"/>
      <c r="H20" s="9"/>
    </row>
    <row r="21" spans="2:8" ht="102" customHeight="1">
      <c r="B21" s="216"/>
      <c r="C21" s="216"/>
      <c r="D21" s="216"/>
      <c r="E21" s="216"/>
      <c r="F21" s="216"/>
      <c r="G21" s="9"/>
      <c r="H21" s="9"/>
    </row>
    <row r="22" spans="2:8"/>
    <row r="33" customFormat="1"/>
    <row r="34" customFormat="1" hidden="1"/>
    <row r="35" customFormat="1" hidden="1"/>
    <row r="36" customFormat="1" hidden="1"/>
    <row r="37" customFormat="1" hidden="1"/>
    <row r="38" customFormat="1" hidden="1"/>
    <row r="39" customFormat="1" hidden="1"/>
  </sheetData>
  <sheetProtection algorithmName="SHA-512" hashValue="v+QrX308egIhPtZXZXsS9uKBU9DTlwe/GWvvHaQ0GJamFUCDCGy0xiFpvRS10nusVZLLxOV6e6I2aRTXGjubIw==" saltValue="QmJPLbP2f/Ju4aA5zij1dg==" spinCount="100000" sheet="1" objects="1" scenarios="1"/>
  <mergeCells count="2">
    <mergeCell ref="B1:H2"/>
    <mergeCell ref="B18:F21"/>
  </mergeCells>
  <conditionalFormatting sqref="B5">
    <cfRule type="expression" dxfId="1" priority="2">
      <formula>IF($C5=0,TRUE,FALSE)</formula>
    </cfRule>
  </conditionalFormatting>
  <conditionalFormatting sqref="C5:H15">
    <cfRule type="expression" dxfId="0" priority="3">
      <formula>IF($C5=0,TRUE,FALSE)</formula>
    </cfRule>
  </conditionalFormatting>
  <conditionalFormatting sqref="G5:G15">
    <cfRule type="dataBar" priority="1">
      <dataBar>
        <cfvo type="min"/>
        <cfvo type="max"/>
        <color theme="7" tint="0.59999389629810485"/>
      </dataBar>
      <extLst>
        <ext xmlns:x14="http://schemas.microsoft.com/office/spreadsheetml/2009/9/main" uri="{B025F937-C7B1-47D3-B67F-A62EFF666E3E}">
          <x14:id>{2199B4E9-D656-48E6-9671-A5486ADD8014}</x14:id>
        </ext>
      </extLst>
    </cfRule>
  </conditionalFormatting>
  <pageMargins left="0.7" right="0.7" top="0.75" bottom="0.75" header="0.3" footer="0.3"/>
  <pageSetup paperSize="9" orientation="portrait" verticalDpi="0" r:id="rId1"/>
  <ignoredErrors>
    <ignoredError sqref="G11:G16" evalError="1"/>
  </ignoredErrors>
  <drawing r:id="rId2"/>
  <extLst>
    <ext xmlns:x14="http://schemas.microsoft.com/office/spreadsheetml/2009/9/main" uri="{78C0D931-6437-407d-A8EE-F0AAD7539E65}">
      <x14:conditionalFormattings>
        <x14:conditionalFormatting xmlns:xm="http://schemas.microsoft.com/office/excel/2006/main">
          <x14:cfRule type="dataBar" id="{2199B4E9-D656-48E6-9671-A5486ADD8014}">
            <x14:dataBar minLength="0" maxLength="100" gradient="0">
              <x14:cfvo type="autoMin"/>
              <x14:cfvo type="autoMax"/>
              <x14:negativeFillColor rgb="FFFF0000"/>
              <x14:axisColor rgb="FF000000"/>
            </x14:dataBar>
          </x14:cfRule>
          <xm:sqref>G5:G15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sheetPr>
  <dimension ref="A1:O102"/>
  <sheetViews>
    <sheetView showGridLines="0" showRowColHeaders="0" workbookViewId="0"/>
  </sheetViews>
  <sheetFormatPr defaultColWidth="0" defaultRowHeight="18" customHeight="1" zeroHeight="1"/>
  <cols>
    <col min="1" max="1" width="3.765625" style="106" customWidth="1"/>
    <col min="2" max="2" width="25.3046875" style="157" customWidth="1"/>
    <col min="3" max="3" width="26.3046875" style="157" customWidth="1"/>
    <col min="4" max="5" width="16.3046875" style="157" customWidth="1"/>
    <col min="6" max="6" width="13.69140625" style="157" customWidth="1"/>
    <col min="7" max="7" width="16.3046875" style="157" customWidth="1"/>
    <col min="8" max="12" width="9.23046875" style="106" customWidth="1"/>
    <col min="13" max="13" width="9.23046875" style="106" hidden="1" customWidth="1"/>
    <col min="14" max="14" width="9.69140625" style="106" hidden="1" customWidth="1"/>
    <col min="15" max="15" width="12.3046875" style="106" hidden="1" customWidth="1"/>
    <col min="16" max="16384" width="9.23046875" style="106" hidden="1"/>
  </cols>
  <sheetData>
    <row r="1" spans="2:14" ht="30" customHeight="1">
      <c r="B1" s="152" t="s">
        <v>22</v>
      </c>
      <c r="C1" s="27" t="s">
        <v>2</v>
      </c>
      <c r="D1" s="152" t="s">
        <v>40</v>
      </c>
      <c r="E1" s="27" t="s">
        <v>0</v>
      </c>
      <c r="F1" s="152" t="s">
        <v>52</v>
      </c>
      <c r="G1" s="27" t="s">
        <v>9</v>
      </c>
    </row>
    <row r="2" spans="2:14" ht="18" customHeight="1">
      <c r="B2" s="153" t="s">
        <v>24</v>
      </c>
      <c r="C2" s="153" t="s">
        <v>55</v>
      </c>
      <c r="D2" s="153" t="s">
        <v>8</v>
      </c>
      <c r="E2" s="154">
        <v>45666</v>
      </c>
      <c r="F2" s="153">
        <v>5</v>
      </c>
      <c r="G2" s="155">
        <v>1</v>
      </c>
    </row>
    <row r="3" spans="2:14" ht="18" customHeight="1">
      <c r="B3" s="153" t="s">
        <v>24</v>
      </c>
      <c r="C3" s="153" t="s">
        <v>56</v>
      </c>
      <c r="D3" s="153" t="s">
        <v>10</v>
      </c>
      <c r="E3" s="154">
        <v>45667</v>
      </c>
      <c r="F3" s="153">
        <v>6</v>
      </c>
      <c r="G3" s="155">
        <v>0.4</v>
      </c>
    </row>
    <row r="4" spans="2:14" ht="18" customHeight="1">
      <c r="B4" s="153" t="s">
        <v>24</v>
      </c>
      <c r="C4" s="153" t="s">
        <v>57</v>
      </c>
      <c r="D4" s="153" t="s">
        <v>11</v>
      </c>
      <c r="E4" s="154">
        <v>45668</v>
      </c>
      <c r="F4" s="153">
        <v>10</v>
      </c>
      <c r="G4" s="155">
        <v>0.45</v>
      </c>
    </row>
    <row r="5" spans="2:14" ht="18" customHeight="1">
      <c r="B5" s="153" t="s">
        <v>24</v>
      </c>
      <c r="C5" s="153" t="s">
        <v>58</v>
      </c>
      <c r="D5" s="153" t="s">
        <v>12</v>
      </c>
      <c r="E5" s="154">
        <v>45671</v>
      </c>
      <c r="F5" s="153">
        <v>9</v>
      </c>
      <c r="G5" s="155">
        <v>0.85</v>
      </c>
    </row>
    <row r="6" spans="2:14" ht="18" customHeight="1">
      <c r="B6" s="153" t="s">
        <v>24</v>
      </c>
      <c r="C6" s="153" t="s">
        <v>59</v>
      </c>
      <c r="D6" s="153" t="s">
        <v>13</v>
      </c>
      <c r="E6" s="154">
        <v>45667</v>
      </c>
      <c r="F6" s="153">
        <v>4</v>
      </c>
      <c r="G6" s="155">
        <v>0.45</v>
      </c>
    </row>
    <row r="7" spans="2:14" ht="18" customHeight="1">
      <c r="B7" s="153" t="s">
        <v>24</v>
      </c>
      <c r="C7" s="153" t="s">
        <v>60</v>
      </c>
      <c r="D7" s="153" t="s">
        <v>8</v>
      </c>
      <c r="E7" s="154">
        <v>45670</v>
      </c>
      <c r="F7" s="153">
        <v>6</v>
      </c>
      <c r="G7" s="155">
        <v>0.8</v>
      </c>
    </row>
    <row r="8" spans="2:14" ht="18" customHeight="1">
      <c r="B8" s="153" t="s">
        <v>24</v>
      </c>
      <c r="C8" s="153" t="s">
        <v>61</v>
      </c>
      <c r="D8" s="153" t="s">
        <v>10</v>
      </c>
      <c r="E8" s="154">
        <v>45670</v>
      </c>
      <c r="F8" s="153">
        <v>7</v>
      </c>
      <c r="G8" s="155">
        <v>0.1</v>
      </c>
    </row>
    <row r="9" spans="2:14" ht="18" customHeight="1">
      <c r="B9" s="153" t="s">
        <v>24</v>
      </c>
      <c r="C9" s="153" t="s">
        <v>62</v>
      </c>
      <c r="D9" s="153" t="s">
        <v>11</v>
      </c>
      <c r="E9" s="154">
        <v>45672</v>
      </c>
      <c r="F9" s="153">
        <v>5</v>
      </c>
      <c r="G9" s="155">
        <v>0.5</v>
      </c>
      <c r="N9" s="156"/>
    </row>
    <row r="10" spans="2:14" ht="18" customHeight="1">
      <c r="B10" s="153" t="s">
        <v>24</v>
      </c>
      <c r="C10" s="153" t="s">
        <v>63</v>
      </c>
      <c r="D10" s="153" t="s">
        <v>12</v>
      </c>
      <c r="E10" s="154">
        <v>45672</v>
      </c>
      <c r="F10" s="153">
        <v>9</v>
      </c>
      <c r="G10" s="155">
        <v>0.1</v>
      </c>
    </row>
    <row r="11" spans="2:14" ht="18" customHeight="1">
      <c r="B11" s="153" t="s">
        <v>24</v>
      </c>
      <c r="C11" s="153" t="s">
        <v>64</v>
      </c>
      <c r="D11" s="153" t="s">
        <v>13</v>
      </c>
      <c r="E11" s="154">
        <v>45673</v>
      </c>
      <c r="F11" s="153">
        <v>6</v>
      </c>
      <c r="G11" s="155">
        <v>0.3</v>
      </c>
    </row>
    <row r="12" spans="2:14" ht="18" customHeight="1">
      <c r="B12" s="153" t="s">
        <v>25</v>
      </c>
      <c r="C12" s="153" t="s">
        <v>65</v>
      </c>
      <c r="D12" s="153" t="s">
        <v>8</v>
      </c>
      <c r="E12" s="154">
        <v>45663</v>
      </c>
      <c r="F12" s="153">
        <v>7</v>
      </c>
      <c r="G12" s="155">
        <v>0.45</v>
      </c>
    </row>
    <row r="13" spans="2:14" ht="18" customHeight="1">
      <c r="B13" s="153" t="s">
        <v>25</v>
      </c>
      <c r="C13" s="153" t="s">
        <v>66</v>
      </c>
      <c r="D13" s="153" t="s">
        <v>10</v>
      </c>
      <c r="E13" s="154">
        <v>45667</v>
      </c>
      <c r="F13" s="153">
        <v>9</v>
      </c>
      <c r="G13" s="155">
        <v>1</v>
      </c>
    </row>
    <row r="14" spans="2:14" ht="18" customHeight="1">
      <c r="B14" s="153" t="s">
        <v>25</v>
      </c>
      <c r="C14" s="153" t="s">
        <v>67</v>
      </c>
      <c r="D14" s="153" t="s">
        <v>11</v>
      </c>
      <c r="E14" s="154">
        <v>45668</v>
      </c>
      <c r="F14" s="153">
        <v>8</v>
      </c>
      <c r="G14" s="155">
        <v>0.5</v>
      </c>
    </row>
    <row r="15" spans="2:14" ht="18" customHeight="1">
      <c r="B15" s="153" t="s">
        <v>25</v>
      </c>
      <c r="C15" s="153" t="s">
        <v>68</v>
      </c>
      <c r="D15" s="153" t="s">
        <v>12</v>
      </c>
      <c r="E15" s="154">
        <v>45670</v>
      </c>
      <c r="F15" s="153">
        <v>7</v>
      </c>
      <c r="G15" s="155">
        <v>0.6</v>
      </c>
    </row>
    <row r="16" spans="2:14" ht="18" customHeight="1">
      <c r="B16" s="153" t="s">
        <v>25</v>
      </c>
      <c r="C16" s="153" t="s">
        <v>69</v>
      </c>
      <c r="D16" s="153" t="s">
        <v>13</v>
      </c>
      <c r="E16" s="154">
        <v>45671</v>
      </c>
      <c r="F16" s="153">
        <v>4</v>
      </c>
      <c r="G16" s="155">
        <v>0.7</v>
      </c>
    </row>
    <row r="17" spans="2:7" ht="18" customHeight="1">
      <c r="B17" s="153" t="s">
        <v>25</v>
      </c>
      <c r="C17" s="153" t="s">
        <v>70</v>
      </c>
      <c r="D17" s="153" t="s">
        <v>8</v>
      </c>
      <c r="E17" s="154">
        <v>45671</v>
      </c>
      <c r="F17" s="153">
        <v>6</v>
      </c>
      <c r="G17" s="155">
        <v>0.55000000000000004</v>
      </c>
    </row>
    <row r="18" spans="2:7" ht="18" customHeight="1">
      <c r="B18" s="153" t="s">
        <v>25</v>
      </c>
      <c r="C18" s="153" t="s">
        <v>71</v>
      </c>
      <c r="D18" s="153" t="s">
        <v>10</v>
      </c>
      <c r="E18" s="154">
        <v>45674</v>
      </c>
      <c r="F18" s="153">
        <v>6</v>
      </c>
      <c r="G18" s="155">
        <v>0.75</v>
      </c>
    </row>
    <row r="19" spans="2:7" ht="18" customHeight="1">
      <c r="B19" s="153" t="s">
        <v>25</v>
      </c>
      <c r="C19" s="153" t="s">
        <v>72</v>
      </c>
      <c r="D19" s="153" t="s">
        <v>11</v>
      </c>
      <c r="E19" s="154">
        <v>45675</v>
      </c>
      <c r="F19" s="153">
        <v>4</v>
      </c>
      <c r="G19" s="155">
        <v>0</v>
      </c>
    </row>
    <row r="20" spans="2:7" ht="18" customHeight="1">
      <c r="B20" s="153" t="s">
        <v>25</v>
      </c>
      <c r="C20" s="153" t="s">
        <v>73</v>
      </c>
      <c r="D20" s="153" t="s">
        <v>12</v>
      </c>
      <c r="E20" s="154">
        <v>45677</v>
      </c>
      <c r="F20" s="153">
        <v>7</v>
      </c>
      <c r="G20" s="155">
        <v>0.1</v>
      </c>
    </row>
    <row r="21" spans="2:7" ht="18" customHeight="1">
      <c r="B21" s="153" t="s">
        <v>25</v>
      </c>
      <c r="C21" s="153" t="s">
        <v>74</v>
      </c>
      <c r="D21" s="153" t="s">
        <v>13</v>
      </c>
      <c r="E21" s="154">
        <v>45666</v>
      </c>
      <c r="F21" s="153">
        <v>3</v>
      </c>
      <c r="G21" s="155">
        <v>0.85</v>
      </c>
    </row>
    <row r="22" spans="2:7" ht="18" customHeight="1">
      <c r="B22" s="153" t="s">
        <v>26</v>
      </c>
      <c r="C22" s="153" t="s">
        <v>75</v>
      </c>
      <c r="D22" s="153" t="s">
        <v>8</v>
      </c>
      <c r="E22" s="154">
        <v>45662</v>
      </c>
      <c r="F22" s="153">
        <v>10</v>
      </c>
      <c r="G22" s="155">
        <v>0.9</v>
      </c>
    </row>
    <row r="23" spans="2:7" ht="18" customHeight="1">
      <c r="B23" s="153" t="s">
        <v>26</v>
      </c>
      <c r="C23" s="153" t="s">
        <v>76</v>
      </c>
      <c r="D23" s="153" t="s">
        <v>10</v>
      </c>
      <c r="E23" s="154">
        <v>45671</v>
      </c>
      <c r="F23" s="153">
        <v>5</v>
      </c>
      <c r="G23" s="155">
        <v>0.85</v>
      </c>
    </row>
    <row r="24" spans="2:7" ht="18" customHeight="1">
      <c r="B24" s="153" t="s">
        <v>26</v>
      </c>
      <c r="C24" s="153" t="s">
        <v>77</v>
      </c>
      <c r="D24" s="153" t="s">
        <v>11</v>
      </c>
      <c r="E24" s="154">
        <v>45673</v>
      </c>
      <c r="F24" s="153">
        <v>7</v>
      </c>
      <c r="G24" s="155">
        <v>0.7</v>
      </c>
    </row>
    <row r="25" spans="2:7" ht="18" customHeight="1">
      <c r="B25" s="153" t="s">
        <v>26</v>
      </c>
      <c r="C25" s="153" t="s">
        <v>78</v>
      </c>
      <c r="D25" s="153" t="s">
        <v>12</v>
      </c>
      <c r="E25" s="154">
        <v>45676</v>
      </c>
      <c r="F25" s="153">
        <v>7</v>
      </c>
      <c r="G25" s="155">
        <v>0.25</v>
      </c>
    </row>
    <row r="26" spans="2:7" ht="18" customHeight="1">
      <c r="B26" s="153" t="s">
        <v>26</v>
      </c>
      <c r="C26" s="153" t="s">
        <v>79</v>
      </c>
      <c r="D26" s="153" t="s">
        <v>13</v>
      </c>
      <c r="E26" s="154">
        <v>45678</v>
      </c>
      <c r="F26" s="153">
        <v>3</v>
      </c>
      <c r="G26" s="155">
        <v>1</v>
      </c>
    </row>
    <row r="27" spans="2:7" ht="18" customHeight="1">
      <c r="B27" s="153" t="s">
        <v>27</v>
      </c>
      <c r="C27" s="153" t="s">
        <v>80</v>
      </c>
      <c r="D27" s="153" t="s">
        <v>8</v>
      </c>
      <c r="E27" s="154">
        <v>45680</v>
      </c>
      <c r="F27" s="153">
        <v>9</v>
      </c>
      <c r="G27" s="155">
        <v>0.1</v>
      </c>
    </row>
    <row r="28" spans="2:7" ht="18" customHeight="1">
      <c r="B28" s="153" t="s">
        <v>27</v>
      </c>
      <c r="C28" s="153" t="s">
        <v>81</v>
      </c>
      <c r="D28" s="153" t="s">
        <v>10</v>
      </c>
      <c r="E28" s="154">
        <v>45681</v>
      </c>
      <c r="F28" s="153">
        <v>10</v>
      </c>
      <c r="G28" s="155">
        <v>0.5</v>
      </c>
    </row>
    <row r="29" spans="2:7" ht="18" customHeight="1">
      <c r="B29" s="153" t="s">
        <v>27</v>
      </c>
      <c r="C29" s="153" t="s">
        <v>82</v>
      </c>
      <c r="D29" s="153" t="s">
        <v>11</v>
      </c>
      <c r="E29" s="154">
        <v>45666</v>
      </c>
      <c r="F29" s="153">
        <v>4</v>
      </c>
      <c r="G29" s="155">
        <v>0.25</v>
      </c>
    </row>
    <row r="30" spans="2:7" ht="18" customHeight="1">
      <c r="B30" s="153" t="s">
        <v>27</v>
      </c>
      <c r="C30" s="153" t="s">
        <v>83</v>
      </c>
      <c r="D30" s="153" t="s">
        <v>12</v>
      </c>
      <c r="E30" s="154">
        <v>45669</v>
      </c>
      <c r="F30" s="153">
        <v>8</v>
      </c>
      <c r="G30" s="155">
        <v>0.35</v>
      </c>
    </row>
    <row r="31" spans="2:7" ht="18" customHeight="1">
      <c r="B31" s="153" t="s">
        <v>27</v>
      </c>
      <c r="C31" s="153" t="s">
        <v>84</v>
      </c>
      <c r="D31" s="153" t="s">
        <v>13</v>
      </c>
      <c r="E31" s="154">
        <v>45672</v>
      </c>
      <c r="F31" s="153">
        <v>10</v>
      </c>
      <c r="G31" s="155">
        <v>0.3</v>
      </c>
    </row>
    <row r="32" spans="2:7" ht="18" customHeight="1">
      <c r="B32" s="153" t="s">
        <v>27</v>
      </c>
      <c r="C32" s="153" t="s">
        <v>85</v>
      </c>
      <c r="D32" s="153" t="s">
        <v>8</v>
      </c>
      <c r="E32" s="154">
        <v>45675</v>
      </c>
      <c r="F32" s="153">
        <v>6</v>
      </c>
      <c r="G32" s="155">
        <v>0.05</v>
      </c>
    </row>
    <row r="33" spans="2:7" ht="18" customHeight="1">
      <c r="B33" s="153" t="s">
        <v>27</v>
      </c>
      <c r="C33" s="153" t="s">
        <v>86</v>
      </c>
      <c r="D33" s="153" t="s">
        <v>10</v>
      </c>
      <c r="E33" s="154">
        <v>45675</v>
      </c>
      <c r="F33" s="153">
        <v>4</v>
      </c>
      <c r="G33" s="155">
        <v>0.1</v>
      </c>
    </row>
    <row r="34" spans="2:7" ht="18" customHeight="1">
      <c r="B34" s="153" t="s">
        <v>28</v>
      </c>
      <c r="C34" s="153" t="s">
        <v>87</v>
      </c>
      <c r="D34" s="153" t="s">
        <v>11</v>
      </c>
      <c r="E34" s="154">
        <v>45678</v>
      </c>
      <c r="F34" s="153">
        <v>8</v>
      </c>
      <c r="G34" s="155">
        <v>1</v>
      </c>
    </row>
    <row r="35" spans="2:7" ht="18" customHeight="1">
      <c r="B35" s="153" t="s">
        <v>28</v>
      </c>
      <c r="C35" s="153" t="s">
        <v>88</v>
      </c>
      <c r="D35" s="153" t="s">
        <v>12</v>
      </c>
      <c r="E35" s="154">
        <v>45680</v>
      </c>
      <c r="F35" s="153">
        <v>9</v>
      </c>
      <c r="G35" s="155">
        <v>0.9</v>
      </c>
    </row>
    <row r="36" spans="2:7" ht="18" customHeight="1">
      <c r="B36" s="153" t="s">
        <v>28</v>
      </c>
      <c r="C36" s="153" t="s">
        <v>89</v>
      </c>
      <c r="D36" s="153" t="s">
        <v>13</v>
      </c>
      <c r="E36" s="154">
        <v>45670</v>
      </c>
      <c r="F36" s="153">
        <v>5</v>
      </c>
      <c r="G36" s="155">
        <v>0.75</v>
      </c>
    </row>
    <row r="37" spans="2:7" ht="18" customHeight="1">
      <c r="B37" s="153" t="s">
        <v>28</v>
      </c>
      <c r="C37" s="153" t="s">
        <v>90</v>
      </c>
      <c r="D37" s="153" t="s">
        <v>8</v>
      </c>
      <c r="E37" s="154">
        <v>45669</v>
      </c>
      <c r="F37" s="153">
        <v>3</v>
      </c>
      <c r="G37" s="155">
        <v>0.8</v>
      </c>
    </row>
    <row r="38" spans="2:7" ht="18" customHeight="1">
      <c r="B38" s="153" t="s">
        <v>28</v>
      </c>
      <c r="C38" s="153" t="s">
        <v>91</v>
      </c>
      <c r="D38" s="153" t="s">
        <v>10</v>
      </c>
      <c r="E38" s="154">
        <v>45671</v>
      </c>
      <c r="F38" s="153">
        <v>7</v>
      </c>
      <c r="G38" s="155">
        <v>0.1</v>
      </c>
    </row>
    <row r="39" spans="2:7" ht="18" customHeight="1">
      <c r="B39" s="153" t="s">
        <v>28</v>
      </c>
      <c r="C39" s="153" t="s">
        <v>92</v>
      </c>
      <c r="D39" s="153" t="s">
        <v>11</v>
      </c>
      <c r="E39" s="154">
        <v>45672</v>
      </c>
      <c r="F39" s="153">
        <v>10</v>
      </c>
      <c r="G39" s="155">
        <v>0.25</v>
      </c>
    </row>
    <row r="40" spans="2:7" ht="18" customHeight="1">
      <c r="B40" s="153" t="s">
        <v>28</v>
      </c>
      <c r="C40" s="153" t="s">
        <v>93</v>
      </c>
      <c r="D40" s="153" t="s">
        <v>12</v>
      </c>
      <c r="E40" s="154">
        <v>45672</v>
      </c>
      <c r="F40" s="153">
        <v>10</v>
      </c>
      <c r="G40" s="155">
        <v>0.85</v>
      </c>
    </row>
    <row r="41" spans="2:7" ht="18" customHeight="1">
      <c r="B41" s="153" t="s">
        <v>28</v>
      </c>
      <c r="C41" s="153" t="s">
        <v>94</v>
      </c>
      <c r="D41" s="153" t="s">
        <v>13</v>
      </c>
      <c r="E41" s="154">
        <v>45672</v>
      </c>
      <c r="F41" s="153">
        <v>3</v>
      </c>
      <c r="G41" s="155">
        <v>0.75</v>
      </c>
    </row>
    <row r="42" spans="2:7" ht="18" customHeight="1">
      <c r="B42" s="153" t="s">
        <v>29</v>
      </c>
      <c r="C42" s="153" t="s">
        <v>95</v>
      </c>
      <c r="D42" s="153" t="s">
        <v>8</v>
      </c>
      <c r="E42" s="154">
        <v>45666</v>
      </c>
      <c r="F42" s="153">
        <v>5</v>
      </c>
      <c r="G42" s="155">
        <v>0.65</v>
      </c>
    </row>
    <row r="43" spans="2:7" ht="18" customHeight="1">
      <c r="B43" s="153" t="s">
        <v>29</v>
      </c>
      <c r="C43" s="153" t="s">
        <v>96</v>
      </c>
      <c r="D43" s="153" t="s">
        <v>10</v>
      </c>
      <c r="E43" s="154">
        <v>45667</v>
      </c>
      <c r="F43" s="153">
        <v>6</v>
      </c>
      <c r="G43" s="155">
        <v>0.2</v>
      </c>
    </row>
    <row r="44" spans="2:7" ht="18" customHeight="1">
      <c r="B44" s="153" t="s">
        <v>29</v>
      </c>
      <c r="C44" s="153" t="s">
        <v>97</v>
      </c>
      <c r="D44" s="153" t="s">
        <v>11</v>
      </c>
      <c r="E44" s="154">
        <v>45668</v>
      </c>
      <c r="F44" s="153">
        <v>10</v>
      </c>
      <c r="G44" s="155">
        <v>0.75</v>
      </c>
    </row>
    <row r="45" spans="2:7" ht="18" customHeight="1">
      <c r="B45" s="153" t="s">
        <v>29</v>
      </c>
      <c r="C45" s="153" t="s">
        <v>98</v>
      </c>
      <c r="D45" s="153" t="s">
        <v>12</v>
      </c>
      <c r="E45" s="154">
        <v>45671</v>
      </c>
      <c r="F45" s="153">
        <v>9</v>
      </c>
      <c r="G45" s="155">
        <v>0.95</v>
      </c>
    </row>
    <row r="46" spans="2:7" ht="18" customHeight="1">
      <c r="B46" s="153" t="s">
        <v>29</v>
      </c>
      <c r="C46" s="153" t="s">
        <v>99</v>
      </c>
      <c r="D46" s="153" t="s">
        <v>13</v>
      </c>
      <c r="E46" s="154">
        <v>45667</v>
      </c>
      <c r="F46" s="153">
        <v>4</v>
      </c>
      <c r="G46" s="155">
        <v>0.4</v>
      </c>
    </row>
    <row r="47" spans="2:7" ht="18" customHeight="1">
      <c r="B47" s="153" t="s">
        <v>29</v>
      </c>
      <c r="C47" s="153" t="s">
        <v>100</v>
      </c>
      <c r="D47" s="153" t="s">
        <v>8</v>
      </c>
      <c r="E47" s="154">
        <v>45670</v>
      </c>
      <c r="F47" s="153">
        <v>6</v>
      </c>
      <c r="G47" s="155">
        <v>0</v>
      </c>
    </row>
    <row r="48" spans="2:7" ht="18" customHeight="1">
      <c r="B48" s="153" t="s">
        <v>29</v>
      </c>
      <c r="C48" s="153" t="s">
        <v>101</v>
      </c>
      <c r="D48" s="153" t="s">
        <v>10</v>
      </c>
      <c r="E48" s="154">
        <v>45670</v>
      </c>
      <c r="F48" s="153">
        <v>7</v>
      </c>
      <c r="G48" s="155">
        <v>0.55000000000000004</v>
      </c>
    </row>
    <row r="49" spans="2:7" ht="18" customHeight="1">
      <c r="B49" s="153" t="s">
        <v>29</v>
      </c>
      <c r="C49" s="153" t="s">
        <v>102</v>
      </c>
      <c r="D49" s="153" t="s">
        <v>11</v>
      </c>
      <c r="E49" s="154">
        <v>45672</v>
      </c>
      <c r="F49" s="153">
        <v>5</v>
      </c>
      <c r="G49" s="155">
        <v>0.5</v>
      </c>
    </row>
    <row r="50" spans="2:7" ht="18" customHeight="1">
      <c r="B50" s="153" t="s">
        <v>30</v>
      </c>
      <c r="C50" s="153" t="s">
        <v>103</v>
      </c>
      <c r="D50" s="153" t="s">
        <v>12</v>
      </c>
      <c r="E50" s="154">
        <v>45672</v>
      </c>
      <c r="F50" s="153">
        <v>9</v>
      </c>
      <c r="G50" s="155">
        <v>0.7</v>
      </c>
    </row>
    <row r="51" spans="2:7" ht="18" customHeight="1">
      <c r="B51" s="153" t="s">
        <v>30</v>
      </c>
      <c r="C51" s="153" t="s">
        <v>104</v>
      </c>
      <c r="D51" s="153" t="s">
        <v>13</v>
      </c>
      <c r="E51" s="154">
        <v>45673</v>
      </c>
      <c r="F51" s="153">
        <v>6</v>
      </c>
      <c r="G51" s="155">
        <v>0.55000000000000004</v>
      </c>
    </row>
    <row r="52" spans="2:7" ht="18" customHeight="1">
      <c r="B52" s="153" t="s">
        <v>30</v>
      </c>
      <c r="C52" s="153" t="s">
        <v>105</v>
      </c>
      <c r="D52" s="153" t="s">
        <v>8</v>
      </c>
      <c r="E52" s="154">
        <v>45663</v>
      </c>
      <c r="F52" s="153">
        <v>7</v>
      </c>
      <c r="G52" s="155">
        <v>0.95</v>
      </c>
    </row>
    <row r="53" spans="2:7" ht="18" customHeight="1">
      <c r="B53" s="153" t="s">
        <v>30</v>
      </c>
      <c r="C53" s="153" t="s">
        <v>106</v>
      </c>
      <c r="D53" s="153" t="s">
        <v>10</v>
      </c>
      <c r="E53" s="154">
        <v>45667</v>
      </c>
      <c r="F53" s="153">
        <v>9</v>
      </c>
      <c r="G53" s="155">
        <v>0.5</v>
      </c>
    </row>
    <row r="54" spans="2:7" ht="18" customHeight="1">
      <c r="B54" s="153" t="s">
        <v>30</v>
      </c>
      <c r="C54" s="153" t="s">
        <v>107</v>
      </c>
      <c r="D54" s="153" t="s">
        <v>11</v>
      </c>
      <c r="E54" s="154">
        <v>45668</v>
      </c>
      <c r="F54" s="153">
        <v>8</v>
      </c>
      <c r="G54" s="155">
        <v>0.2</v>
      </c>
    </row>
    <row r="55" spans="2:7" ht="18" customHeight="1">
      <c r="B55" s="153" t="s">
        <v>30</v>
      </c>
      <c r="C55" s="153" t="s">
        <v>108</v>
      </c>
      <c r="D55" s="153" t="s">
        <v>12</v>
      </c>
      <c r="E55" s="154">
        <v>45670</v>
      </c>
      <c r="F55" s="153">
        <v>7</v>
      </c>
      <c r="G55" s="155">
        <v>0.55000000000000004</v>
      </c>
    </row>
    <row r="56" spans="2:7" ht="18" customHeight="1">
      <c r="B56" s="153" t="s">
        <v>30</v>
      </c>
      <c r="C56" s="153" t="s">
        <v>109</v>
      </c>
      <c r="D56" s="153" t="s">
        <v>13</v>
      </c>
      <c r="E56" s="154">
        <v>45671</v>
      </c>
      <c r="F56" s="153">
        <v>4</v>
      </c>
      <c r="G56" s="155">
        <v>0.05</v>
      </c>
    </row>
    <row r="57" spans="2:7" ht="18" customHeight="1">
      <c r="B57" s="153" t="s">
        <v>30</v>
      </c>
      <c r="C57" s="153" t="s">
        <v>110</v>
      </c>
      <c r="D57" s="153" t="s">
        <v>8</v>
      </c>
      <c r="E57" s="154">
        <v>45671</v>
      </c>
      <c r="F57" s="153">
        <v>6</v>
      </c>
      <c r="G57" s="155">
        <v>0</v>
      </c>
    </row>
    <row r="58" spans="2:7" ht="18" customHeight="1">
      <c r="B58" s="153" t="s">
        <v>30</v>
      </c>
      <c r="C58" s="153" t="s">
        <v>111</v>
      </c>
      <c r="D58" s="153" t="s">
        <v>10</v>
      </c>
      <c r="E58" s="154">
        <v>45674</v>
      </c>
      <c r="F58" s="153">
        <v>6</v>
      </c>
      <c r="G58" s="155">
        <v>0.2</v>
      </c>
    </row>
    <row r="59" spans="2:7" ht="18" customHeight="1">
      <c r="B59" s="153" t="s">
        <v>31</v>
      </c>
      <c r="C59" s="153" t="s">
        <v>112</v>
      </c>
      <c r="D59" s="153" t="s">
        <v>11</v>
      </c>
      <c r="E59" s="154">
        <v>45675</v>
      </c>
      <c r="F59" s="153">
        <v>4</v>
      </c>
      <c r="G59" s="155">
        <v>0.15</v>
      </c>
    </row>
    <row r="60" spans="2:7" ht="18" customHeight="1">
      <c r="B60" s="153" t="s">
        <v>31</v>
      </c>
      <c r="C60" s="153" t="s">
        <v>113</v>
      </c>
      <c r="D60" s="153" t="s">
        <v>12</v>
      </c>
      <c r="E60" s="154">
        <v>45677</v>
      </c>
      <c r="F60" s="153">
        <v>7</v>
      </c>
      <c r="G60" s="155">
        <v>0.2</v>
      </c>
    </row>
    <row r="61" spans="2:7" ht="18" customHeight="1">
      <c r="B61" s="153" t="s">
        <v>31</v>
      </c>
      <c r="C61" s="153" t="s">
        <v>114</v>
      </c>
      <c r="D61" s="153" t="s">
        <v>13</v>
      </c>
      <c r="E61" s="154">
        <v>45666</v>
      </c>
      <c r="F61" s="153">
        <v>3</v>
      </c>
      <c r="G61" s="155">
        <v>0.25</v>
      </c>
    </row>
    <row r="62" spans="2:7" ht="18" customHeight="1">
      <c r="B62" s="153" t="s">
        <v>31</v>
      </c>
      <c r="C62" s="153" t="s">
        <v>115</v>
      </c>
      <c r="D62" s="153" t="s">
        <v>8</v>
      </c>
      <c r="E62" s="154">
        <v>45662</v>
      </c>
      <c r="F62" s="153">
        <v>10</v>
      </c>
      <c r="G62" s="155">
        <v>0.55000000000000004</v>
      </c>
    </row>
    <row r="63" spans="2:7" ht="18" customHeight="1">
      <c r="B63" s="153" t="s">
        <v>31</v>
      </c>
      <c r="C63" s="153" t="s">
        <v>116</v>
      </c>
      <c r="D63" s="153" t="s">
        <v>10</v>
      </c>
      <c r="E63" s="154">
        <v>45671</v>
      </c>
      <c r="F63" s="153">
        <v>5</v>
      </c>
      <c r="G63" s="155">
        <v>0.45</v>
      </c>
    </row>
    <row r="64" spans="2:7" ht="18" customHeight="1">
      <c r="B64" s="153" t="s">
        <v>31</v>
      </c>
      <c r="C64" s="153" t="s">
        <v>117</v>
      </c>
      <c r="D64" s="153" t="s">
        <v>11</v>
      </c>
      <c r="E64" s="154">
        <v>45673</v>
      </c>
      <c r="F64" s="153">
        <v>7</v>
      </c>
      <c r="G64" s="155">
        <v>0.9</v>
      </c>
    </row>
    <row r="65" spans="2:7" ht="18" customHeight="1">
      <c r="B65" s="153" t="s">
        <v>31</v>
      </c>
      <c r="C65" s="153" t="s">
        <v>118</v>
      </c>
      <c r="D65" s="153" t="s">
        <v>12</v>
      </c>
      <c r="E65" s="154">
        <v>45676</v>
      </c>
      <c r="F65" s="153">
        <v>7</v>
      </c>
      <c r="G65" s="155">
        <v>0.4</v>
      </c>
    </row>
    <row r="66" spans="2:7" ht="18" customHeight="1">
      <c r="B66" s="153" t="s">
        <v>31</v>
      </c>
      <c r="C66" s="153" t="s">
        <v>119</v>
      </c>
      <c r="D66" s="153" t="s">
        <v>13</v>
      </c>
      <c r="E66" s="154">
        <v>45678</v>
      </c>
      <c r="F66" s="153">
        <v>3</v>
      </c>
      <c r="G66" s="155">
        <v>0.55000000000000004</v>
      </c>
    </row>
    <row r="67" spans="2:7" ht="18" customHeight="1">
      <c r="B67" s="153" t="s">
        <v>31</v>
      </c>
      <c r="C67" s="153" t="s">
        <v>120</v>
      </c>
      <c r="D67" s="153" t="s">
        <v>8</v>
      </c>
      <c r="E67" s="154">
        <v>45680</v>
      </c>
      <c r="F67" s="153">
        <v>9</v>
      </c>
      <c r="G67" s="155">
        <v>0.95</v>
      </c>
    </row>
    <row r="68" spans="2:7" ht="18" customHeight="1">
      <c r="B68" s="153" t="s">
        <v>31</v>
      </c>
      <c r="C68" s="153" t="s">
        <v>121</v>
      </c>
      <c r="D68" s="153" t="s">
        <v>10</v>
      </c>
      <c r="E68" s="154">
        <v>45681</v>
      </c>
      <c r="F68" s="153">
        <v>10</v>
      </c>
      <c r="G68" s="155">
        <v>0.15</v>
      </c>
    </row>
    <row r="69" spans="2:7" ht="18" customHeight="1">
      <c r="B69" s="153" t="s">
        <v>31</v>
      </c>
      <c r="C69" s="153" t="s">
        <v>122</v>
      </c>
      <c r="D69" s="153" t="s">
        <v>11</v>
      </c>
      <c r="E69" s="154">
        <v>45666</v>
      </c>
      <c r="F69" s="153">
        <v>4</v>
      </c>
      <c r="G69" s="155">
        <v>0.05</v>
      </c>
    </row>
    <row r="70" spans="2:7" ht="18" customHeight="1">
      <c r="B70" s="153" t="s">
        <v>32</v>
      </c>
      <c r="C70" s="153" t="s">
        <v>123</v>
      </c>
      <c r="D70" s="153" t="s">
        <v>12</v>
      </c>
      <c r="E70" s="154">
        <v>45669</v>
      </c>
      <c r="F70" s="153">
        <v>8</v>
      </c>
      <c r="G70" s="155">
        <v>0.95</v>
      </c>
    </row>
    <row r="71" spans="2:7" ht="18" customHeight="1">
      <c r="B71" s="153" t="s">
        <v>32</v>
      </c>
      <c r="C71" s="153" t="s">
        <v>124</v>
      </c>
      <c r="D71" s="153" t="s">
        <v>13</v>
      </c>
      <c r="E71" s="154">
        <v>45672</v>
      </c>
      <c r="F71" s="153">
        <v>10</v>
      </c>
      <c r="G71" s="155">
        <v>0.2</v>
      </c>
    </row>
    <row r="72" spans="2:7" ht="18" customHeight="1">
      <c r="B72" s="153" t="s">
        <v>32</v>
      </c>
      <c r="C72" s="153" t="s">
        <v>125</v>
      </c>
      <c r="D72" s="153" t="s">
        <v>8</v>
      </c>
      <c r="E72" s="154">
        <v>45675</v>
      </c>
      <c r="F72" s="153">
        <v>6</v>
      </c>
      <c r="G72" s="155">
        <v>0.3</v>
      </c>
    </row>
    <row r="73" spans="2:7" ht="18" customHeight="1">
      <c r="B73" s="153" t="s">
        <v>32</v>
      </c>
      <c r="C73" s="153" t="s">
        <v>126</v>
      </c>
      <c r="D73" s="153" t="s">
        <v>10</v>
      </c>
      <c r="E73" s="154">
        <v>45675</v>
      </c>
      <c r="F73" s="153">
        <v>4</v>
      </c>
      <c r="G73" s="155">
        <v>0.85</v>
      </c>
    </row>
    <row r="74" spans="2:7" ht="18" customHeight="1">
      <c r="B74" s="153" t="s">
        <v>33</v>
      </c>
      <c r="C74" s="153" t="s">
        <v>127</v>
      </c>
      <c r="D74" s="153" t="s">
        <v>11</v>
      </c>
      <c r="E74" s="154">
        <v>45678</v>
      </c>
      <c r="F74" s="153">
        <v>8</v>
      </c>
      <c r="G74" s="155">
        <v>0.7</v>
      </c>
    </row>
    <row r="75" spans="2:7" ht="18" customHeight="1">
      <c r="B75" s="153" t="s">
        <v>33</v>
      </c>
      <c r="C75" s="153" t="s">
        <v>128</v>
      </c>
      <c r="D75" s="153" t="s">
        <v>12</v>
      </c>
      <c r="E75" s="154">
        <v>45680</v>
      </c>
      <c r="F75" s="153">
        <v>9</v>
      </c>
      <c r="G75" s="155">
        <v>0.1</v>
      </c>
    </row>
    <row r="76" spans="2:7" ht="18" customHeight="1">
      <c r="B76" s="153" t="s">
        <v>33</v>
      </c>
      <c r="C76" s="153" t="s">
        <v>129</v>
      </c>
      <c r="D76" s="153" t="s">
        <v>13</v>
      </c>
      <c r="E76" s="154">
        <v>45670</v>
      </c>
      <c r="F76" s="153">
        <v>5</v>
      </c>
      <c r="G76" s="155">
        <v>0.3</v>
      </c>
    </row>
    <row r="77" spans="2:7" ht="18" customHeight="1">
      <c r="B77" s="153" t="s">
        <v>33</v>
      </c>
      <c r="C77" s="153" t="s">
        <v>130</v>
      </c>
      <c r="D77" s="153" t="s">
        <v>8</v>
      </c>
      <c r="E77" s="154">
        <v>45669</v>
      </c>
      <c r="F77" s="153">
        <v>3</v>
      </c>
      <c r="G77" s="155">
        <v>0.25</v>
      </c>
    </row>
    <row r="78" spans="2:7" ht="18" customHeight="1">
      <c r="B78" s="153" t="s">
        <v>33</v>
      </c>
      <c r="C78" s="153" t="s">
        <v>131</v>
      </c>
      <c r="D78" s="153" t="s">
        <v>10</v>
      </c>
      <c r="E78" s="154">
        <v>45671</v>
      </c>
      <c r="F78" s="153">
        <v>7</v>
      </c>
      <c r="G78" s="155">
        <v>0.3</v>
      </c>
    </row>
    <row r="79" spans="2:7" ht="18" customHeight="1">
      <c r="B79" s="153" t="s">
        <v>33</v>
      </c>
      <c r="C79" s="153" t="s">
        <v>132</v>
      </c>
      <c r="D79" s="153" t="s">
        <v>11</v>
      </c>
      <c r="E79" s="154">
        <v>45672</v>
      </c>
      <c r="F79" s="153">
        <v>10</v>
      </c>
      <c r="G79" s="155">
        <v>0.05</v>
      </c>
    </row>
    <row r="80" spans="2:7" ht="18" customHeight="1">
      <c r="B80" s="153" t="s">
        <v>33</v>
      </c>
      <c r="C80" s="153" t="s">
        <v>133</v>
      </c>
      <c r="D80" s="153" t="s">
        <v>12</v>
      </c>
      <c r="E80" s="154">
        <v>45672</v>
      </c>
      <c r="F80" s="153">
        <v>10</v>
      </c>
      <c r="G80" s="155">
        <v>0.7</v>
      </c>
    </row>
    <row r="81" spans="2:7" ht="18" customHeight="1">
      <c r="B81" s="153" t="s">
        <v>33</v>
      </c>
      <c r="C81" s="153" t="s">
        <v>134</v>
      </c>
      <c r="D81" s="153" t="s">
        <v>13</v>
      </c>
      <c r="E81" s="154">
        <v>45672</v>
      </c>
      <c r="F81" s="153">
        <v>3</v>
      </c>
      <c r="G81" s="155">
        <v>0.85</v>
      </c>
    </row>
    <row r="82" spans="2:7" ht="18" customHeight="1">
      <c r="B82" s="153"/>
      <c r="C82" s="153"/>
      <c r="D82" s="153"/>
      <c r="E82" s="154"/>
      <c r="F82" s="153"/>
      <c r="G82" s="155"/>
    </row>
    <row r="83" spans="2:7" ht="18" customHeight="1">
      <c r="B83" s="153"/>
      <c r="C83" s="153"/>
      <c r="D83" s="153"/>
      <c r="E83" s="154"/>
      <c r="F83" s="153"/>
      <c r="G83" s="155"/>
    </row>
    <row r="84" spans="2:7" ht="18" customHeight="1">
      <c r="B84" s="153"/>
      <c r="C84" s="153"/>
      <c r="D84" s="153"/>
      <c r="E84" s="154"/>
      <c r="F84" s="153"/>
      <c r="G84" s="155"/>
    </row>
    <row r="85" spans="2:7" ht="18" customHeight="1">
      <c r="B85" s="153"/>
      <c r="C85" s="153"/>
      <c r="D85" s="153"/>
      <c r="E85" s="154"/>
      <c r="F85" s="153"/>
      <c r="G85" s="155"/>
    </row>
    <row r="86" spans="2:7" ht="18" customHeight="1">
      <c r="B86" s="153"/>
      <c r="C86" s="153"/>
      <c r="D86" s="153"/>
      <c r="E86" s="154"/>
      <c r="F86" s="153"/>
      <c r="G86" s="155"/>
    </row>
    <row r="87" spans="2:7" ht="18" customHeight="1">
      <c r="B87" s="153"/>
      <c r="C87" s="153"/>
      <c r="D87" s="153"/>
      <c r="E87" s="154"/>
      <c r="F87" s="153"/>
      <c r="G87" s="155"/>
    </row>
    <row r="88" spans="2:7" ht="18" customHeight="1">
      <c r="B88" s="153"/>
      <c r="C88" s="153"/>
      <c r="D88" s="153"/>
      <c r="E88" s="154"/>
      <c r="F88" s="153"/>
      <c r="G88" s="155"/>
    </row>
    <row r="89" spans="2:7" ht="18" customHeight="1">
      <c r="B89" s="153"/>
      <c r="C89" s="153"/>
      <c r="D89" s="153"/>
      <c r="E89" s="154"/>
      <c r="F89" s="153"/>
      <c r="G89" s="155"/>
    </row>
    <row r="90" spans="2:7" ht="18" customHeight="1">
      <c r="B90" s="153"/>
      <c r="C90" s="153"/>
      <c r="D90" s="153"/>
      <c r="E90" s="154"/>
      <c r="F90" s="153"/>
      <c r="G90" s="155"/>
    </row>
    <row r="91" spans="2:7" ht="18" customHeight="1">
      <c r="B91" s="153"/>
      <c r="C91" s="153"/>
      <c r="D91" s="153"/>
      <c r="E91" s="154"/>
      <c r="F91" s="153"/>
      <c r="G91" s="155"/>
    </row>
    <row r="92" spans="2:7" ht="18" customHeight="1">
      <c r="B92" s="153"/>
      <c r="C92" s="153"/>
      <c r="D92" s="153"/>
      <c r="E92" s="154"/>
      <c r="F92" s="153"/>
      <c r="G92" s="155"/>
    </row>
    <row r="93" spans="2:7" ht="18" customHeight="1">
      <c r="B93" s="153"/>
      <c r="C93" s="153"/>
      <c r="D93" s="153"/>
      <c r="E93" s="154"/>
      <c r="F93" s="153"/>
      <c r="G93" s="155"/>
    </row>
    <row r="94" spans="2:7" ht="18" customHeight="1">
      <c r="B94" s="153"/>
      <c r="C94" s="153"/>
      <c r="D94" s="153"/>
      <c r="E94" s="154"/>
      <c r="F94" s="153"/>
      <c r="G94" s="155"/>
    </row>
    <row r="95" spans="2:7" ht="18" customHeight="1">
      <c r="B95" s="153"/>
      <c r="C95" s="153"/>
      <c r="D95" s="153"/>
      <c r="E95" s="154"/>
      <c r="F95" s="153"/>
      <c r="G95" s="155"/>
    </row>
    <row r="96" spans="2:7" ht="18" customHeight="1">
      <c r="B96" s="153"/>
      <c r="C96" s="153"/>
      <c r="D96" s="153"/>
      <c r="E96" s="154"/>
      <c r="F96" s="153"/>
      <c r="G96" s="155"/>
    </row>
    <row r="97" spans="2:7" ht="18" customHeight="1">
      <c r="B97" s="153"/>
      <c r="C97" s="153"/>
      <c r="D97" s="153"/>
      <c r="E97" s="154"/>
      <c r="F97" s="153"/>
      <c r="G97" s="155"/>
    </row>
    <row r="98" spans="2:7" ht="18" customHeight="1">
      <c r="B98" s="153"/>
      <c r="C98" s="153"/>
      <c r="D98" s="153"/>
      <c r="E98" s="154"/>
      <c r="F98" s="153"/>
      <c r="G98" s="155"/>
    </row>
    <row r="99" spans="2:7" ht="18" customHeight="1">
      <c r="B99" s="153"/>
      <c r="C99" s="153"/>
      <c r="D99" s="153"/>
      <c r="E99" s="154"/>
      <c r="F99" s="153"/>
      <c r="G99" s="155"/>
    </row>
    <row r="100" spans="2:7" ht="18" customHeight="1">
      <c r="B100" s="153"/>
      <c r="C100" s="153"/>
      <c r="D100" s="153"/>
      <c r="E100" s="154"/>
      <c r="F100" s="153"/>
      <c r="G100" s="155"/>
    </row>
    <row r="101" spans="2:7" ht="18" customHeight="1"/>
    <row r="102" spans="2:7" ht="18" customHeight="1"/>
  </sheetData>
  <sheetProtection algorithmName="SHA-512" hashValue="C+KpiJuDxJ9ZoGyYuBsqctdXQGPhRi0M0SWirr7wAw8kpNHu6/1g2UzzzGODzwXU4SEQoNJhkD5cJPkp3AvF/g==" saltValue="i5RcOFsG6X8MmHdbk5QDkg==" spinCount="100000" sheet="1" objects="1" scenarios="1"/>
  <phoneticPr fontId="41" type="noConversion"/>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Projects!$B$6:$B$15</xm:f>
          </x14:formula1>
          <xm:sqref>B2:B100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9161-0747-4A99-8DED-59B3D59FD4D9}">
  <sheetPr codeName="Sheet2">
    <tabColor theme="6"/>
  </sheetPr>
  <dimension ref="B4:XFC32"/>
  <sheetViews>
    <sheetView showGridLines="0" showRowColHeaders="0" topLeftCell="A4" workbookViewId="0">
      <selection activeCell="A4" sqref="A4"/>
    </sheetView>
  </sheetViews>
  <sheetFormatPr defaultColWidth="0" defaultRowHeight="14.6" zeroHeight="1"/>
  <cols>
    <col min="1" max="1" width="2.69140625" customWidth="1"/>
    <col min="2" max="2" width="22.921875" customWidth="1"/>
    <col min="3" max="3" width="22.69140625" customWidth="1"/>
    <col min="4" max="4" width="35.4609375" customWidth="1"/>
    <col min="5" max="5" width="5.3828125" customWidth="1"/>
    <col min="6" max="6" width="0.15234375" customWidth="1"/>
    <col min="7" max="15" width="7.23046875" customWidth="1"/>
    <col min="16" max="17" width="0" hidden="1" customWidth="1"/>
    <col min="18" max="16383" width="9.15234375" hidden="1"/>
    <col min="16384" max="16384" width="2.69140625" customWidth="1"/>
  </cols>
  <sheetData>
    <row r="4" spans="2:15" ht="15" customHeight="1">
      <c r="B4" s="218"/>
      <c r="C4" s="218"/>
      <c r="D4" s="218"/>
      <c r="G4" s="217" t="s">
        <v>183</v>
      </c>
      <c r="H4" s="217"/>
      <c r="I4" s="217"/>
      <c r="J4" s="217"/>
      <c r="K4" s="217"/>
      <c r="L4" s="217"/>
      <c r="M4" s="217"/>
      <c r="N4" s="217"/>
      <c r="O4" s="217"/>
    </row>
    <row r="5" spans="2:15" ht="15" customHeight="1">
      <c r="B5" s="218"/>
      <c r="C5" s="218"/>
      <c r="D5" s="218"/>
      <c r="G5" s="217"/>
      <c r="H5" s="217"/>
      <c r="I5" s="217"/>
      <c r="J5" s="217"/>
      <c r="K5" s="217"/>
      <c r="L5" s="217"/>
      <c r="M5" s="217"/>
      <c r="N5" s="217"/>
      <c r="O5" s="217"/>
    </row>
    <row r="6" spans="2:15" ht="26.6" customHeight="1">
      <c r="B6" s="67" t="s">
        <v>140</v>
      </c>
      <c r="C6" s="67" t="s">
        <v>141</v>
      </c>
      <c r="D6" s="67" t="s">
        <v>184</v>
      </c>
      <c r="G6" s="217"/>
      <c r="H6" s="217"/>
      <c r="I6" s="217"/>
      <c r="J6" s="217"/>
      <c r="K6" s="217"/>
      <c r="L6" s="217"/>
      <c r="M6" s="217"/>
      <c r="N6" s="217"/>
      <c r="O6" s="217"/>
    </row>
    <row r="7" spans="2:15" ht="25.3" customHeight="1">
      <c r="B7" s="65" t="s">
        <v>142</v>
      </c>
      <c r="C7" s="65" t="s">
        <v>143</v>
      </c>
      <c r="D7" s="69" t="s">
        <v>144</v>
      </c>
      <c r="G7" s="217"/>
      <c r="H7" s="217"/>
      <c r="I7" s="217"/>
      <c r="J7" s="217"/>
      <c r="K7" s="217"/>
      <c r="L7" s="217"/>
      <c r="M7" s="217"/>
      <c r="N7" s="217"/>
      <c r="O7" s="217"/>
    </row>
    <row r="8" spans="2:15" ht="25.3" customHeight="1">
      <c r="B8" s="68" t="s">
        <v>145</v>
      </c>
      <c r="C8" s="68" t="s">
        <v>146</v>
      </c>
      <c r="D8" s="70" t="s">
        <v>147</v>
      </c>
      <c r="G8" s="217"/>
      <c r="H8" s="217"/>
      <c r="I8" s="217"/>
      <c r="J8" s="217"/>
      <c r="K8" s="217"/>
      <c r="L8" s="217"/>
      <c r="M8" s="217"/>
      <c r="N8" s="217"/>
      <c r="O8" s="217"/>
    </row>
    <row r="9" spans="2:15" ht="25.3" customHeight="1">
      <c r="B9" s="66" t="s">
        <v>148</v>
      </c>
      <c r="C9" s="66" t="s">
        <v>149</v>
      </c>
      <c r="D9" s="71" t="s">
        <v>158</v>
      </c>
      <c r="G9" s="38"/>
      <c r="H9" s="38"/>
      <c r="I9" s="38"/>
      <c r="J9" s="38"/>
      <c r="K9" s="38"/>
      <c r="L9" s="38"/>
      <c r="M9" s="38"/>
      <c r="N9" s="38"/>
      <c r="O9" s="38"/>
    </row>
    <row r="10" spans="2:15" ht="25.3" customHeight="1">
      <c r="B10" s="68" t="s">
        <v>154</v>
      </c>
      <c r="C10" s="68" t="s">
        <v>155</v>
      </c>
      <c r="D10" s="70" t="s">
        <v>156</v>
      </c>
      <c r="G10" s="38"/>
      <c r="H10" s="38"/>
      <c r="I10" s="38"/>
      <c r="J10" s="38"/>
      <c r="K10" s="38"/>
      <c r="L10" s="38"/>
      <c r="M10" s="38"/>
      <c r="N10" s="38"/>
      <c r="O10" s="38"/>
    </row>
    <row r="11" spans="2:15" ht="25.3" customHeight="1">
      <c r="B11" s="66" t="s">
        <v>150</v>
      </c>
      <c r="C11" s="66" t="s">
        <v>151</v>
      </c>
      <c r="D11" s="71" t="s">
        <v>159</v>
      </c>
      <c r="G11" s="38"/>
      <c r="H11" s="38"/>
      <c r="I11" s="38"/>
      <c r="J11" s="38"/>
      <c r="K11" s="38"/>
      <c r="L11" s="38"/>
      <c r="M11" s="38"/>
      <c r="N11" s="38"/>
      <c r="O11" s="38"/>
    </row>
    <row r="12" spans="2:15" ht="25.3" customHeight="1">
      <c r="B12" s="68" t="s">
        <v>152</v>
      </c>
      <c r="C12" s="68" t="s">
        <v>153</v>
      </c>
      <c r="D12" s="70" t="s">
        <v>157</v>
      </c>
      <c r="G12" s="38"/>
      <c r="H12" s="38"/>
      <c r="I12" s="38"/>
      <c r="J12" s="38"/>
      <c r="K12" s="38"/>
      <c r="L12" s="38"/>
      <c r="M12" s="38"/>
      <c r="N12" s="38"/>
      <c r="O12" s="38"/>
    </row>
    <row r="13" spans="2:15" ht="15" customHeight="1">
      <c r="G13" s="38"/>
      <c r="H13" s="38"/>
      <c r="I13" s="38"/>
      <c r="J13" s="38"/>
      <c r="K13" s="38"/>
      <c r="L13" s="38"/>
      <c r="M13" s="38"/>
      <c r="N13" s="38"/>
      <c r="O13" s="38"/>
    </row>
    <row r="14" spans="2:15" ht="15" customHeight="1">
      <c r="G14" s="38"/>
      <c r="H14" s="38"/>
      <c r="I14" s="38"/>
      <c r="J14" s="38"/>
      <c r="K14" s="38"/>
      <c r="L14" s="38"/>
      <c r="M14" s="38"/>
      <c r="N14" s="38"/>
      <c r="O14" s="38"/>
    </row>
    <row r="15" spans="2:15" ht="15" customHeight="1">
      <c r="B15" s="219"/>
      <c r="C15" s="219"/>
      <c r="D15" s="219"/>
      <c r="G15" s="38"/>
      <c r="H15" s="38"/>
      <c r="I15" s="38"/>
      <c r="J15" s="38"/>
      <c r="K15" s="38"/>
      <c r="L15" s="38"/>
      <c r="M15" s="38"/>
      <c r="N15" s="38"/>
      <c r="O15" s="38"/>
    </row>
    <row r="16" spans="2:15" ht="15" customHeight="1">
      <c r="B16" s="219"/>
      <c r="C16" s="219"/>
      <c r="D16" s="219"/>
      <c r="G16" s="38"/>
      <c r="H16" s="38"/>
      <c r="I16" s="38"/>
      <c r="J16" s="38"/>
      <c r="K16" s="38"/>
      <c r="L16" s="38"/>
      <c r="M16" s="38"/>
      <c r="N16" s="38"/>
      <c r="O16" s="38"/>
    </row>
    <row r="17" spans="2:15" ht="166.75" customHeight="1">
      <c r="B17" s="219"/>
      <c r="C17" s="219"/>
      <c r="D17" s="219"/>
      <c r="G17" s="38"/>
      <c r="H17" s="38"/>
      <c r="I17" s="38"/>
      <c r="J17" s="38"/>
      <c r="K17" s="38"/>
      <c r="L17" s="38"/>
      <c r="M17" s="38"/>
      <c r="N17" s="38"/>
      <c r="O17" s="38"/>
    </row>
    <row r="18" spans="2:15" hidden="1">
      <c r="G18" s="10"/>
      <c r="H18" s="10"/>
      <c r="I18" s="10"/>
      <c r="J18" s="10"/>
      <c r="K18" s="10"/>
      <c r="L18" s="10"/>
      <c r="M18" s="10"/>
      <c r="N18" s="10"/>
      <c r="O18" s="10"/>
    </row>
    <row r="19" spans="2:15" hidden="1">
      <c r="G19" s="10"/>
      <c r="H19" s="10"/>
      <c r="I19" s="10"/>
      <c r="J19" s="10"/>
      <c r="K19" s="10"/>
      <c r="L19" s="10"/>
      <c r="M19" s="10"/>
      <c r="N19" s="10"/>
      <c r="O19" s="10"/>
    </row>
    <row r="20" spans="2:15" hidden="1">
      <c r="G20" s="10"/>
      <c r="H20" s="10"/>
      <c r="I20" s="10"/>
      <c r="J20" s="10"/>
      <c r="K20" s="10"/>
      <c r="L20" s="10"/>
      <c r="M20" s="10"/>
      <c r="N20" s="10"/>
      <c r="O20" s="10"/>
    </row>
    <row r="21" spans="2:15" hidden="1">
      <c r="G21" s="10"/>
      <c r="H21" s="10"/>
      <c r="I21" s="10"/>
      <c r="J21" s="10"/>
      <c r="K21" s="10"/>
      <c r="L21" s="10"/>
      <c r="M21" s="10"/>
      <c r="N21" s="10"/>
      <c r="O21" s="10"/>
    </row>
    <row r="22" spans="2:15" hidden="1">
      <c r="G22" s="10"/>
      <c r="H22" s="10"/>
      <c r="I22" s="10"/>
      <c r="J22" s="10"/>
      <c r="K22" s="10"/>
      <c r="L22" s="10"/>
      <c r="M22" s="10"/>
      <c r="N22" s="10"/>
      <c r="O22" s="10"/>
    </row>
    <row r="23" spans="2:15" hidden="1">
      <c r="G23" s="10"/>
      <c r="H23" s="10"/>
      <c r="I23" s="10"/>
      <c r="J23" s="10"/>
      <c r="K23" s="10"/>
      <c r="L23" s="10"/>
      <c r="M23" s="10"/>
      <c r="N23" s="10"/>
      <c r="O23" s="10"/>
    </row>
    <row r="24" spans="2:15" hidden="1">
      <c r="G24" s="10"/>
      <c r="H24" s="10"/>
      <c r="I24" s="10"/>
      <c r="J24" s="10"/>
      <c r="K24" s="10"/>
      <c r="L24" s="10"/>
      <c r="M24" s="10"/>
      <c r="N24" s="10"/>
      <c r="O24" s="10"/>
    </row>
    <row r="32" spans="2:15"/>
  </sheetData>
  <sheetProtection algorithmName="SHA-512" hashValue="f5K4NJeo9syHyqm9J5yvvMaVPAKFPriycnn0LNCfdQFUvEMfOKyF+BSg/PzmaQn1ExQdDoQm/8mQhHx5VyPeIw==" saltValue="P/rYNs8X25PdOvlTxWuwzg==" spinCount="100000" sheet="1" objects="1" scenarios="1"/>
  <mergeCells count="3">
    <mergeCell ref="G4:O8"/>
    <mergeCell ref="B4:D5"/>
    <mergeCell ref="B15:D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P89"/>
  <sheetViews>
    <sheetView showGridLines="0" showRowColHeaders="0" workbookViewId="0"/>
  </sheetViews>
  <sheetFormatPr defaultRowHeight="14.6"/>
  <cols>
    <col min="1" max="1" width="3.84375" customWidth="1"/>
  </cols>
  <sheetData>
    <row r="1" spans="2:15">
      <c r="B1" s="10"/>
      <c r="C1" s="10"/>
      <c r="D1" s="10"/>
      <c r="E1" s="10"/>
      <c r="F1" s="10"/>
      <c r="G1" s="10"/>
      <c r="H1" s="10"/>
      <c r="I1" s="10"/>
      <c r="J1" s="10"/>
      <c r="K1" s="10"/>
      <c r="L1" s="10"/>
      <c r="M1" s="10"/>
      <c r="N1" s="10"/>
      <c r="O1" s="10"/>
    </row>
    <row r="2" spans="2:15">
      <c r="B2" s="10"/>
      <c r="C2" s="10"/>
      <c r="D2" s="10"/>
      <c r="E2" s="10"/>
      <c r="F2" s="10"/>
      <c r="G2" s="10"/>
      <c r="H2" s="10"/>
      <c r="I2" s="10"/>
      <c r="J2" s="10"/>
      <c r="K2" s="10"/>
      <c r="L2" s="10"/>
      <c r="M2" s="10"/>
      <c r="N2" s="10"/>
      <c r="O2" s="10"/>
    </row>
    <row r="3" spans="2:15">
      <c r="B3" s="10"/>
      <c r="C3" s="10"/>
      <c r="D3" s="10"/>
      <c r="E3" s="10"/>
      <c r="F3" s="10"/>
      <c r="G3" s="10"/>
      <c r="H3" s="10"/>
      <c r="I3" s="10"/>
      <c r="J3" s="10"/>
      <c r="K3" s="10"/>
      <c r="L3" s="10"/>
      <c r="M3" s="10"/>
      <c r="N3" s="10"/>
      <c r="O3" s="10"/>
    </row>
    <row r="4" spans="2:15">
      <c r="B4" s="10"/>
      <c r="C4" s="10"/>
      <c r="D4" s="10"/>
      <c r="E4" s="10"/>
      <c r="F4" s="10"/>
      <c r="G4" s="10"/>
      <c r="H4" s="10"/>
      <c r="I4" s="10"/>
      <c r="J4" s="10"/>
      <c r="K4" s="10"/>
      <c r="L4" s="10"/>
      <c r="M4" s="10"/>
      <c r="N4" s="10"/>
      <c r="O4" s="10"/>
    </row>
    <row r="5" spans="2:15">
      <c r="B5" s="10"/>
      <c r="C5" s="10"/>
      <c r="D5" s="10"/>
      <c r="E5" s="10"/>
      <c r="F5" s="10"/>
      <c r="G5" s="10"/>
      <c r="H5" s="10"/>
      <c r="I5" s="10"/>
      <c r="J5" s="10"/>
      <c r="K5" s="10"/>
      <c r="L5" s="10"/>
      <c r="M5" s="10"/>
      <c r="N5" s="10"/>
      <c r="O5" s="10"/>
    </row>
    <row r="6" spans="2:15">
      <c r="B6" s="10"/>
      <c r="C6" s="10"/>
      <c r="D6" s="10"/>
      <c r="E6" s="10"/>
      <c r="F6" s="10"/>
      <c r="G6" s="10"/>
      <c r="H6" s="10"/>
      <c r="I6" s="10"/>
      <c r="J6" s="10"/>
      <c r="K6" s="10"/>
      <c r="L6" s="10"/>
      <c r="M6" s="10"/>
      <c r="N6" s="10"/>
      <c r="O6" s="10"/>
    </row>
    <row r="86" spans="2:16">
      <c r="B86" s="10"/>
      <c r="C86" s="10"/>
      <c r="D86" s="10"/>
      <c r="E86" s="10"/>
      <c r="F86" s="10"/>
      <c r="G86" s="10"/>
      <c r="H86" s="10"/>
      <c r="I86" s="10"/>
      <c r="J86" s="10"/>
      <c r="K86" s="10"/>
      <c r="L86" s="10"/>
      <c r="M86" s="10"/>
      <c r="N86" s="10"/>
      <c r="O86" s="10"/>
      <c r="P86" s="10"/>
    </row>
    <row r="87" spans="2:16">
      <c r="B87" s="10"/>
      <c r="C87" s="10"/>
      <c r="D87" s="10"/>
      <c r="E87" s="10"/>
      <c r="F87" s="10"/>
      <c r="G87" s="10"/>
      <c r="H87" s="10"/>
      <c r="I87" s="10"/>
      <c r="J87" s="10"/>
      <c r="K87" s="10"/>
      <c r="L87" s="10"/>
      <c r="M87" s="10"/>
      <c r="N87" s="10"/>
      <c r="O87" s="10"/>
      <c r="P87" s="10"/>
    </row>
    <row r="88" spans="2:16">
      <c r="B88" s="10"/>
      <c r="C88" s="10"/>
      <c r="D88" s="10"/>
      <c r="E88" s="10"/>
      <c r="F88" s="10"/>
      <c r="G88" s="10"/>
      <c r="H88" s="10"/>
      <c r="I88" s="10"/>
      <c r="J88" s="10"/>
      <c r="K88" s="10"/>
      <c r="L88" s="10"/>
      <c r="M88" s="10"/>
      <c r="N88" s="10"/>
      <c r="O88" s="10"/>
      <c r="P88" s="10"/>
    </row>
    <row r="89" spans="2:16">
      <c r="B89" s="10"/>
      <c r="C89" s="10"/>
      <c r="D89" s="10"/>
      <c r="E89" s="10"/>
      <c r="F89" s="10"/>
      <c r="G89" s="10"/>
      <c r="H89" s="10"/>
      <c r="I89" s="10"/>
      <c r="J89" s="10"/>
      <c r="K89" s="10"/>
      <c r="L89" s="10"/>
      <c r="M89" s="10"/>
      <c r="N89" s="10"/>
      <c r="O89" s="10"/>
      <c r="P89" s="10"/>
    </row>
  </sheetData>
  <sheetProtection algorithmName="SHA-512" hashValue="fgQqCQjQpImVpx2EK3yGj7ZecvrbKwuAqy6VgT+m4FIzPpUfZNWH0vt9teLZ0W5eneO656uc94IUwyWT0nLgfg==" saltValue="VBH8yZ4hRdAwLmNOhfGtV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5FCD3-7CF6-406C-868F-E38CA4136039}">
  <sheetPr codeName="Sheet7"/>
  <dimension ref="A1:XFC40"/>
  <sheetViews>
    <sheetView showGridLines="0" showRowColHeaders="0" topLeftCell="A2" workbookViewId="0">
      <selection activeCell="A2" sqref="A2"/>
    </sheetView>
  </sheetViews>
  <sheetFormatPr defaultColWidth="0" defaultRowHeight="15" customHeight="1" zeroHeight="1"/>
  <cols>
    <col min="1" max="13" width="9.15234375" customWidth="1"/>
    <col min="46" max="16381" width="9.15234375" hidden="1"/>
    <col min="16382" max="16382" width="3.69140625" hidden="1"/>
    <col min="16383" max="16383" width="5" hidden="1"/>
    <col min="16384" max="16384" width="8.3828125" hidden="1"/>
  </cols>
  <sheetData>
    <row r="1" spans="1:13" hidden="1" thickBot="1"/>
    <row r="2" spans="1:13" ht="50.15" customHeight="1" thickTop="1" thickBot="1">
      <c r="A2" s="26"/>
      <c r="B2" s="221" t="s">
        <v>51</v>
      </c>
      <c r="C2" s="222"/>
      <c r="D2" s="222"/>
      <c r="E2" s="222"/>
      <c r="F2" s="222"/>
      <c r="G2" s="222"/>
      <c r="H2" s="222"/>
      <c r="I2" s="223"/>
      <c r="J2" s="223"/>
      <c r="K2" s="223"/>
      <c r="L2" s="223"/>
      <c r="M2" s="224"/>
    </row>
    <row r="3" spans="1:13" ht="7.5" hidden="1" customHeight="1" thickTop="1">
      <c r="A3" s="9"/>
      <c r="B3" s="9"/>
      <c r="C3" s="9"/>
      <c r="D3" s="9"/>
      <c r="E3" s="9"/>
      <c r="F3" s="9"/>
      <c r="G3" s="9"/>
      <c r="H3" s="9"/>
      <c r="I3" s="9"/>
      <c r="J3" s="9"/>
      <c r="K3" s="9"/>
      <c r="L3" s="9"/>
      <c r="M3" s="9"/>
    </row>
    <row r="4" spans="1:13" ht="7.5" hidden="1" customHeight="1" thickTop="1">
      <c r="A4" s="9"/>
      <c r="B4" s="9"/>
      <c r="C4" s="9"/>
      <c r="D4" s="9"/>
      <c r="E4" s="9"/>
      <c r="F4" s="9"/>
      <c r="G4" s="9"/>
      <c r="H4" s="9"/>
      <c r="I4" s="9"/>
      <c r="J4" s="9"/>
      <c r="K4" s="9"/>
      <c r="L4" s="9"/>
      <c r="M4" s="9"/>
    </row>
    <row r="5" spans="1:13" thickTop="1">
      <c r="A5" s="10"/>
      <c r="B5" s="10"/>
      <c r="C5" s="10"/>
      <c r="D5" s="10"/>
      <c r="E5" s="10"/>
      <c r="F5" s="10"/>
      <c r="G5" s="10"/>
      <c r="H5" s="10"/>
      <c r="I5" s="10"/>
      <c r="J5" s="10"/>
      <c r="K5" s="10"/>
      <c r="L5" s="10"/>
      <c r="M5" s="10"/>
    </row>
    <row r="6" spans="1:13" ht="26.15">
      <c r="A6" s="57">
        <v>4</v>
      </c>
      <c r="B6" s="58" t="s">
        <v>160</v>
      </c>
      <c r="C6" s="59"/>
      <c r="D6" s="59"/>
      <c r="E6" s="59"/>
      <c r="F6" s="59"/>
      <c r="G6" s="10"/>
      <c r="H6" s="59"/>
      <c r="I6" s="10"/>
      <c r="J6" s="10"/>
      <c r="K6" s="10"/>
      <c r="L6" s="10"/>
      <c r="M6" s="10"/>
    </row>
    <row r="7" spans="1:13" ht="15.75" customHeight="1">
      <c r="A7" s="60"/>
      <c r="B7" s="225" t="s">
        <v>179</v>
      </c>
      <c r="C7" s="225"/>
      <c r="D7" s="225"/>
      <c r="E7" s="225"/>
      <c r="F7" s="225"/>
      <c r="G7" s="225"/>
      <c r="H7" s="225"/>
      <c r="I7" s="225"/>
      <c r="J7" s="225"/>
      <c r="K7" s="225"/>
      <c r="L7" s="225"/>
      <c r="M7" s="10"/>
    </row>
    <row r="8" spans="1:13" ht="3.75" customHeight="1">
      <c r="A8" s="60"/>
      <c r="B8" s="61"/>
      <c r="C8" s="59"/>
      <c r="D8" s="59"/>
      <c r="E8" s="59"/>
      <c r="F8" s="59"/>
      <c r="G8" s="10"/>
      <c r="H8" s="59"/>
      <c r="I8" s="10"/>
      <c r="J8" s="10"/>
      <c r="K8" s="10"/>
      <c r="L8" s="10"/>
      <c r="M8" s="10"/>
    </row>
    <row r="9" spans="1:13" ht="6" customHeight="1">
      <c r="A9" s="62"/>
      <c r="B9" s="226"/>
      <c r="C9" s="226"/>
      <c r="D9" s="226"/>
      <c r="E9" s="226"/>
      <c r="F9" s="226"/>
      <c r="G9" s="226"/>
      <c r="H9" s="226"/>
      <c r="I9" s="226"/>
      <c r="J9" s="226"/>
      <c r="K9" s="226"/>
      <c r="L9" s="226"/>
      <c r="M9" s="10"/>
    </row>
    <row r="10" spans="1:13" ht="24.75" customHeight="1">
      <c r="A10" s="62">
        <v>4</v>
      </c>
      <c r="B10" s="227" t="s">
        <v>50</v>
      </c>
      <c r="C10" s="227"/>
      <c r="D10" s="227"/>
      <c r="E10" s="227"/>
      <c r="F10" s="227"/>
      <c r="G10" s="227"/>
      <c r="H10" s="227"/>
      <c r="I10" s="227"/>
      <c r="J10" s="227"/>
      <c r="K10" s="227"/>
      <c r="L10" s="227"/>
      <c r="M10" s="10"/>
    </row>
    <row r="11" spans="1:13" ht="9.75" customHeight="1">
      <c r="A11" s="10"/>
      <c r="B11" s="10"/>
      <c r="C11" s="10"/>
      <c r="D11" s="10"/>
      <c r="E11" s="10"/>
      <c r="F11" s="10"/>
      <c r="G11" s="10"/>
      <c r="H11" s="10"/>
      <c r="I11" s="10"/>
      <c r="J11" s="10"/>
      <c r="K11" s="10"/>
      <c r="L11" s="10"/>
      <c r="M11" s="10"/>
    </row>
    <row r="12" spans="1:13" ht="9.75" customHeight="1">
      <c r="A12" s="10"/>
      <c r="B12" s="10"/>
      <c r="C12" s="10"/>
      <c r="D12" s="10"/>
      <c r="E12" s="10"/>
      <c r="F12" s="10"/>
      <c r="G12" s="10"/>
      <c r="H12" s="10"/>
      <c r="I12" s="10"/>
      <c r="J12" s="10"/>
      <c r="K12" s="10"/>
      <c r="L12" s="10"/>
      <c r="M12" s="10"/>
    </row>
    <row r="13" spans="1:13" ht="9.75" customHeight="1">
      <c r="A13" s="10"/>
      <c r="B13" s="10"/>
      <c r="C13" s="10"/>
      <c r="D13" s="10"/>
      <c r="E13" s="10"/>
      <c r="F13" s="10"/>
      <c r="G13" s="10"/>
      <c r="H13" s="10"/>
      <c r="I13" s="10"/>
      <c r="J13" s="10"/>
      <c r="K13" s="10"/>
      <c r="L13" s="10"/>
      <c r="M13" s="10"/>
    </row>
    <row r="14" spans="1:13" ht="24.75" customHeight="1">
      <c r="A14" s="57">
        <v>4</v>
      </c>
      <c r="B14" s="63" t="s">
        <v>49</v>
      </c>
      <c r="C14" s="10"/>
      <c r="D14" s="10"/>
      <c r="E14" s="10"/>
      <c r="F14" s="10"/>
      <c r="G14" s="10"/>
      <c r="H14" s="10"/>
      <c r="I14" s="10"/>
      <c r="J14" s="10"/>
      <c r="K14" s="10"/>
      <c r="L14" s="10"/>
      <c r="M14" s="10"/>
    </row>
    <row r="15" spans="1:13" ht="24.75" customHeight="1">
      <c r="A15" s="10"/>
      <c r="B15" s="10"/>
      <c r="C15" s="10"/>
      <c r="D15" s="10"/>
      <c r="E15" s="10"/>
      <c r="F15" s="10"/>
      <c r="G15" s="10"/>
      <c r="H15" s="10"/>
      <c r="I15" s="10"/>
      <c r="J15" s="10"/>
      <c r="K15" s="10"/>
      <c r="L15" s="10"/>
      <c r="M15" s="10"/>
    </row>
    <row r="16" spans="1:13" ht="24.75" customHeight="1">
      <c r="A16" s="62">
        <v>4</v>
      </c>
      <c r="B16" s="220" t="s">
        <v>180</v>
      </c>
      <c r="C16" s="220"/>
      <c r="D16" s="220"/>
      <c r="E16" s="220"/>
      <c r="F16" s="220"/>
      <c r="G16" s="220"/>
      <c r="H16" s="220"/>
      <c r="I16" s="220"/>
      <c r="J16" s="220"/>
      <c r="K16" s="220"/>
      <c r="L16" s="220"/>
      <c r="M16" s="10"/>
    </row>
    <row r="17" spans="1:13" ht="24.75" customHeight="1">
      <c r="A17" s="62">
        <v>4</v>
      </c>
      <c r="B17" s="220" t="s">
        <v>181</v>
      </c>
      <c r="C17" s="220"/>
      <c r="D17" s="220"/>
      <c r="E17" s="220"/>
      <c r="F17" s="220"/>
      <c r="G17" s="220"/>
      <c r="H17" s="220"/>
      <c r="I17" s="220"/>
      <c r="J17" s="220"/>
      <c r="K17" s="220"/>
      <c r="L17" s="220"/>
      <c r="M17" s="10"/>
    </row>
    <row r="18" spans="1:13" ht="24.75" customHeight="1">
      <c r="A18" s="62">
        <v>4</v>
      </c>
      <c r="B18" s="220" t="s">
        <v>48</v>
      </c>
      <c r="C18" s="220"/>
      <c r="D18" s="220"/>
      <c r="E18" s="220"/>
      <c r="F18" s="220"/>
      <c r="G18" s="220"/>
      <c r="H18" s="220"/>
      <c r="I18" s="220"/>
      <c r="J18" s="220"/>
      <c r="K18" s="220"/>
      <c r="L18" s="220"/>
      <c r="M18" s="10"/>
    </row>
    <row r="19" spans="1:13" ht="14.6">
      <c r="A19" s="10"/>
      <c r="B19" s="10"/>
      <c r="C19" s="10"/>
      <c r="D19" s="10"/>
      <c r="E19" s="10"/>
      <c r="F19" s="10"/>
      <c r="G19" s="10"/>
      <c r="H19" s="10"/>
      <c r="I19" s="10"/>
      <c r="J19" s="10"/>
      <c r="K19" s="10"/>
      <c r="L19" s="10"/>
      <c r="M19" s="10"/>
    </row>
    <row r="20" spans="1:13" ht="24.75" customHeight="1">
      <c r="A20" s="57">
        <v>4</v>
      </c>
      <c r="B20" s="63" t="s">
        <v>47</v>
      </c>
      <c r="C20" s="10"/>
      <c r="D20" s="10"/>
      <c r="E20" s="10"/>
      <c r="F20" s="10"/>
      <c r="G20" s="10"/>
      <c r="H20" s="10"/>
      <c r="I20" s="10"/>
      <c r="J20" s="10"/>
      <c r="K20" s="10"/>
      <c r="L20" s="10"/>
      <c r="M20" s="10"/>
    </row>
    <row r="21" spans="1:13" ht="14.6">
      <c r="A21" s="10"/>
      <c r="B21" s="10"/>
      <c r="C21" s="10"/>
      <c r="D21" s="10"/>
      <c r="E21" s="10"/>
      <c r="F21" s="10"/>
      <c r="G21" s="10"/>
      <c r="H21" s="10"/>
      <c r="I21" s="10"/>
      <c r="J21" s="10"/>
      <c r="K21" s="10"/>
      <c r="L21" s="10"/>
      <c r="M21" s="10"/>
    </row>
    <row r="22" spans="1:13" ht="33.75" customHeight="1">
      <c r="A22" s="62">
        <v>4</v>
      </c>
      <c r="B22" s="220" t="s">
        <v>46</v>
      </c>
      <c r="C22" s="220"/>
      <c r="D22" s="220"/>
      <c r="E22" s="220"/>
      <c r="F22" s="220"/>
      <c r="G22" s="220"/>
      <c r="H22" s="220"/>
      <c r="I22" s="220"/>
      <c r="J22" s="220"/>
      <c r="K22" s="220"/>
      <c r="L22" s="220"/>
      <c r="M22" s="10"/>
    </row>
    <row r="23" spans="1:13" ht="38.25" customHeight="1">
      <c r="A23" s="62">
        <v>4</v>
      </c>
      <c r="B23" s="220" t="s">
        <v>45</v>
      </c>
      <c r="C23" s="220"/>
      <c r="D23" s="220"/>
      <c r="E23" s="220"/>
      <c r="F23" s="220"/>
      <c r="G23" s="220"/>
      <c r="H23" s="220"/>
      <c r="I23" s="220"/>
      <c r="J23" s="220"/>
      <c r="K23" s="220"/>
      <c r="L23" s="220"/>
      <c r="M23" s="10"/>
    </row>
    <row r="24" spans="1:13" ht="33.75" customHeight="1">
      <c r="A24" s="62">
        <v>4</v>
      </c>
      <c r="B24" s="220" t="s">
        <v>44</v>
      </c>
      <c r="C24" s="220"/>
      <c r="D24" s="220"/>
      <c r="E24" s="220"/>
      <c r="F24" s="220"/>
      <c r="G24" s="220"/>
      <c r="H24" s="220"/>
      <c r="I24" s="220"/>
      <c r="J24" s="220"/>
      <c r="K24" s="220"/>
      <c r="L24" s="220"/>
      <c r="M24" s="10"/>
    </row>
    <row r="25" spans="1:13" ht="33.75" customHeight="1">
      <c r="A25" s="62">
        <v>4</v>
      </c>
      <c r="B25" s="220" t="s">
        <v>43</v>
      </c>
      <c r="C25" s="220"/>
      <c r="D25" s="220"/>
      <c r="E25" s="220"/>
      <c r="F25" s="220"/>
      <c r="G25" s="220"/>
      <c r="H25" s="220"/>
      <c r="I25" s="220"/>
      <c r="J25" s="220"/>
      <c r="K25" s="220"/>
      <c r="L25" s="220"/>
      <c r="M25" s="10"/>
    </row>
    <row r="26" spans="1:13" ht="33.75" customHeight="1">
      <c r="A26" s="62">
        <v>4</v>
      </c>
      <c r="B26" s="220" t="s">
        <v>182</v>
      </c>
      <c r="C26" s="220"/>
      <c r="D26" s="220"/>
      <c r="E26" s="220"/>
      <c r="F26" s="220"/>
      <c r="G26" s="220"/>
      <c r="H26" s="220"/>
      <c r="I26" s="220"/>
      <c r="J26" s="220"/>
      <c r="K26" s="220"/>
      <c r="L26" s="220"/>
      <c r="M26" s="10"/>
    </row>
    <row r="27" spans="1:13" ht="14.6">
      <c r="A27" s="64"/>
      <c r="B27" s="10"/>
      <c r="C27" s="10"/>
      <c r="D27" s="10"/>
      <c r="E27" s="10"/>
      <c r="F27" s="10"/>
      <c r="G27" s="10"/>
      <c r="H27" s="10"/>
      <c r="I27" s="10"/>
      <c r="J27" s="10"/>
      <c r="K27" s="10"/>
      <c r="L27" s="10"/>
      <c r="M27" s="10"/>
    </row>
    <row r="28" spans="1:13" ht="14.6" hidden="1">
      <c r="B28" s="10"/>
      <c r="C28" s="10"/>
      <c r="D28" s="10"/>
      <c r="E28" s="10"/>
      <c r="F28" s="10"/>
      <c r="G28" s="10"/>
      <c r="H28" s="10"/>
      <c r="I28" s="10"/>
      <c r="J28" s="10"/>
      <c r="K28" s="10"/>
      <c r="L28" s="10"/>
    </row>
    <row r="29" spans="1:13" ht="14.6">
      <c r="A29" s="10"/>
      <c r="B29" s="10"/>
      <c r="C29" s="10"/>
      <c r="D29" s="10"/>
      <c r="E29" s="10"/>
      <c r="F29" s="10"/>
      <c r="G29" s="10"/>
      <c r="H29" s="10"/>
      <c r="I29" s="10"/>
      <c r="J29" s="10"/>
      <c r="K29" s="10"/>
      <c r="L29" s="10"/>
      <c r="M29" s="10"/>
    </row>
    <row r="30" spans="1:13" ht="14.6">
      <c r="A30" s="10"/>
      <c r="B30" s="10"/>
      <c r="C30" s="10"/>
      <c r="D30" s="10"/>
      <c r="E30" s="10"/>
      <c r="F30" s="10"/>
      <c r="G30" s="10"/>
      <c r="H30" s="10"/>
      <c r="I30" s="10"/>
      <c r="J30" s="10"/>
      <c r="K30" s="10"/>
      <c r="L30" s="10"/>
      <c r="M30" s="10"/>
    </row>
    <row r="31" spans="1:13" ht="14.6">
      <c r="A31" s="10"/>
      <c r="B31" s="10"/>
      <c r="C31" s="10"/>
      <c r="D31" s="10"/>
      <c r="E31" s="10"/>
      <c r="F31" s="10"/>
      <c r="G31" s="10"/>
      <c r="H31" s="10"/>
      <c r="I31" s="10"/>
      <c r="J31" s="10"/>
      <c r="K31" s="10"/>
      <c r="L31" s="10"/>
      <c r="M31" s="10"/>
    </row>
    <row r="32" spans="1:13" ht="14.6">
      <c r="A32" s="10"/>
      <c r="B32" s="10"/>
      <c r="C32" s="10"/>
      <c r="D32" s="10"/>
      <c r="E32" s="10"/>
      <c r="F32" s="10"/>
      <c r="G32" s="10"/>
      <c r="H32" s="10"/>
      <c r="I32" s="10"/>
      <c r="J32" s="10"/>
      <c r="K32" s="10"/>
      <c r="L32" s="10"/>
      <c r="M32" s="10"/>
    </row>
    <row r="33" spans="1:13" ht="14.6">
      <c r="A33" s="10"/>
      <c r="B33" s="10"/>
      <c r="C33" s="10"/>
      <c r="D33" s="10"/>
      <c r="E33" s="10"/>
      <c r="F33" s="10"/>
      <c r="G33" s="10"/>
      <c r="H33" s="10"/>
      <c r="I33" s="10"/>
      <c r="J33" s="10"/>
      <c r="K33" s="10"/>
      <c r="L33" s="10"/>
      <c r="M33" s="10"/>
    </row>
    <row r="34" spans="1:13" ht="14.6">
      <c r="A34" s="10"/>
      <c r="B34" s="10"/>
      <c r="C34" s="10"/>
      <c r="D34" s="10"/>
      <c r="E34" s="10"/>
      <c r="F34" s="10"/>
      <c r="G34" s="10"/>
      <c r="H34" s="10"/>
      <c r="I34" s="10"/>
      <c r="J34" s="10"/>
      <c r="K34" s="10"/>
      <c r="L34" s="10"/>
      <c r="M34" s="10"/>
    </row>
    <row r="35" spans="1:13" ht="14.6">
      <c r="A35" s="10"/>
      <c r="B35" s="10"/>
      <c r="C35" s="10"/>
      <c r="D35" s="10"/>
      <c r="E35" s="10"/>
      <c r="F35" s="10"/>
      <c r="G35" s="10"/>
      <c r="H35" s="10"/>
      <c r="I35" s="10"/>
      <c r="J35" s="10"/>
      <c r="K35" s="10"/>
      <c r="L35" s="10"/>
      <c r="M35" s="10"/>
    </row>
    <row r="36" spans="1:13" ht="14.6">
      <c r="A36" s="10"/>
      <c r="B36" s="10"/>
      <c r="C36" s="10"/>
      <c r="D36" s="10"/>
      <c r="E36" s="10"/>
      <c r="F36" s="10"/>
      <c r="G36" s="10"/>
      <c r="H36" s="10"/>
      <c r="I36" s="10"/>
      <c r="J36" s="10"/>
      <c r="K36" s="10"/>
      <c r="L36" s="10"/>
      <c r="M36" s="10"/>
    </row>
    <row r="37" spans="1:13" ht="14.6">
      <c r="A37" s="10"/>
      <c r="B37" s="10"/>
      <c r="C37" s="10"/>
      <c r="D37" s="10"/>
      <c r="E37" s="10"/>
      <c r="F37" s="10"/>
      <c r="G37" s="10"/>
      <c r="H37" s="10"/>
      <c r="I37" s="10"/>
      <c r="J37" s="10"/>
      <c r="K37" s="10"/>
      <c r="L37" s="10"/>
      <c r="M37" s="10"/>
    </row>
    <row r="38" spans="1:13" ht="14.6">
      <c r="A38" s="10"/>
      <c r="B38" s="10"/>
      <c r="C38" s="10"/>
      <c r="D38" s="10"/>
      <c r="E38" s="10"/>
      <c r="F38" s="10"/>
      <c r="G38" s="10"/>
      <c r="H38" s="10"/>
      <c r="I38" s="10"/>
      <c r="J38" s="10"/>
      <c r="K38" s="10"/>
      <c r="L38" s="10"/>
      <c r="M38" s="10"/>
    </row>
    <row r="39" spans="1:13" ht="14.6">
      <c r="A39" s="10"/>
      <c r="B39" s="10"/>
      <c r="C39" s="10"/>
      <c r="D39" s="10"/>
      <c r="E39" s="10"/>
      <c r="F39" s="10"/>
      <c r="G39" s="10"/>
      <c r="H39" s="10"/>
      <c r="I39" s="10"/>
      <c r="J39" s="10"/>
      <c r="K39" s="10"/>
      <c r="L39" s="10"/>
      <c r="M39" s="10"/>
    </row>
    <row r="40" spans="1:13" ht="14.6">
      <c r="A40" s="10"/>
      <c r="B40" s="10"/>
      <c r="C40" s="10"/>
      <c r="D40" s="10"/>
      <c r="E40" s="10"/>
      <c r="F40" s="10"/>
      <c r="G40" s="10"/>
      <c r="H40" s="10"/>
      <c r="I40" s="10"/>
      <c r="J40" s="10"/>
      <c r="K40" s="10"/>
      <c r="L40" s="10"/>
      <c r="M40" s="10"/>
    </row>
  </sheetData>
  <sheetProtection algorithmName="SHA-512" hashValue="4h3pt/sArpimrwJkbOKgERWTqvuDKV9Xl4JHXan9SOv2cNtiJrjTHthFbY8h708Hv/L7iucEGF/BJ2QtDO54Og==" saltValue="3tcRJ5LjOHS1xUkFVXsl1g==" spinCount="100000" sheet="1" objects="1" scenarios="1"/>
  <mergeCells count="13">
    <mergeCell ref="B16:L16"/>
    <mergeCell ref="B2:H2"/>
    <mergeCell ref="I2:M2"/>
    <mergeCell ref="B7:L7"/>
    <mergeCell ref="B9:L9"/>
    <mergeCell ref="B10:L10"/>
    <mergeCell ref="B26:L26"/>
    <mergeCell ref="B17:L17"/>
    <mergeCell ref="B18:L18"/>
    <mergeCell ref="B22:L22"/>
    <mergeCell ref="B23:L23"/>
    <mergeCell ref="B24:L24"/>
    <mergeCell ref="B25:L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Dashboard</vt:lpstr>
      <vt:lpstr>Projects</vt:lpstr>
      <vt:lpstr>Tasks</vt:lpstr>
      <vt:lpstr>Free vs Premium</vt:lpstr>
      <vt:lpstr>Advanced Project Plan Template</vt:lpstr>
      <vt:lpstr>License-Disclaimer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PNRao</dc:creator>
  <cp:lastModifiedBy>Analysistabs®</cp:lastModifiedBy>
  <dcterms:created xsi:type="dcterms:W3CDTF">2014-01-17T11:24:01Z</dcterms:created>
  <dcterms:modified xsi:type="dcterms:W3CDTF">2025-03-11T12:14:23Z</dcterms:modified>
</cp:coreProperties>
</file>